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nollman\Desktop\"/>
    </mc:Choice>
  </mc:AlternateContent>
  <bookViews>
    <workbookView xWindow="0" yWindow="0" windowWidth="10605" windowHeight="11700" activeTab="1"/>
  </bookViews>
  <sheets>
    <sheet name="Deckblatt" sheetId="1" r:id="rId1"/>
    <sheet name="Unterschriftsblatt" sheetId="2" r:id="rId2"/>
    <sheet name="Folgeblatt" sheetId="3" r:id="rId3"/>
    <sheet name="Folgeblatt _2_" sheetId="4" r:id="rId4"/>
    <sheet name="Auftr.- u. Zahl-bed." sheetId="8" r:id="rId5"/>
  </sheets>
  <definedNames>
    <definedName name="_xlnm.Print_Area" localSheetId="0">Deckblatt!$A$1:$G$56</definedName>
    <definedName name="_xlnm.Print_Area" localSheetId="3">'Folgeblatt _2_'!$A$1:$I$35</definedName>
  </definedNames>
  <calcPr calcId="152511"/>
</workbook>
</file>

<file path=xl/calcChain.xml><?xml version="1.0" encoding="utf-8"?>
<calcChain xmlns="http://schemas.openxmlformats.org/spreadsheetml/2006/main">
  <c r="E1" i="2" l="1"/>
  <c r="I53" i="1" l="1"/>
  <c r="E34" i="2" l="1"/>
  <c r="I4" i="1"/>
  <c r="I15" i="2" l="1"/>
  <c r="C15" i="2"/>
  <c r="F25" i="1"/>
  <c r="A3" i="1" l="1"/>
  <c r="F13" i="1" l="1"/>
  <c r="F12" i="1"/>
  <c r="I22" i="1" l="1"/>
  <c r="H28" i="1" s="1"/>
  <c r="A22" i="1"/>
  <c r="A20" i="1"/>
  <c r="C65" i="2"/>
  <c r="I29" i="1" s="1"/>
  <c r="I30" i="1" s="1"/>
  <c r="H33" i="2"/>
  <c r="G37" i="1"/>
  <c r="H37" i="1" s="1"/>
  <c r="G38" i="1"/>
  <c r="H38" i="1" s="1"/>
  <c r="G39" i="1"/>
  <c r="G40" i="1"/>
  <c r="G41" i="1"/>
  <c r="G42" i="1"/>
  <c r="G43" i="1"/>
  <c r="G44" i="1"/>
  <c r="G45" i="1"/>
  <c r="G36" i="1"/>
  <c r="H36" i="1" s="1"/>
  <c r="G24" i="4"/>
  <c r="H24" i="4"/>
  <c r="G23" i="4"/>
  <c r="H23" i="4"/>
  <c r="G22" i="4"/>
  <c r="H22" i="4"/>
  <c r="G21" i="4"/>
  <c r="H21" i="4"/>
  <c r="G20" i="4"/>
  <c r="H20" i="4"/>
  <c r="G19" i="4"/>
  <c r="H19" i="4"/>
  <c r="G18" i="4"/>
  <c r="H18" i="4"/>
  <c r="G17" i="4"/>
  <c r="H17" i="4"/>
  <c r="G16" i="4"/>
  <c r="H16" i="4"/>
  <c r="G15" i="4"/>
  <c r="H15" i="4"/>
  <c r="G14" i="4"/>
  <c r="H14" i="4"/>
  <c r="G13" i="4"/>
  <c r="H13" i="4"/>
  <c r="G12" i="4"/>
  <c r="H12" i="4"/>
  <c r="G11" i="4"/>
  <c r="H11" i="4"/>
  <c r="G10" i="4"/>
  <c r="H10" i="4"/>
  <c r="G9" i="4"/>
  <c r="H9" i="4"/>
  <c r="G8" i="4"/>
  <c r="H8" i="4"/>
  <c r="G7" i="4"/>
  <c r="H7" i="4"/>
  <c r="G6" i="4"/>
  <c r="H6" i="4"/>
  <c r="G5" i="4"/>
  <c r="H5" i="4"/>
  <c r="G24" i="3"/>
  <c r="H24" i="3"/>
  <c r="G23" i="3"/>
  <c r="H23" i="3"/>
  <c r="G22" i="3"/>
  <c r="H22" i="3"/>
  <c r="G21" i="3"/>
  <c r="H21" i="3"/>
  <c r="G20" i="3"/>
  <c r="H20" i="3"/>
  <c r="G19" i="3"/>
  <c r="H19" i="3"/>
  <c r="G18" i="3"/>
  <c r="H18" i="3"/>
  <c r="G17" i="3"/>
  <c r="H17" i="3"/>
  <c r="G16" i="3"/>
  <c r="H16" i="3"/>
  <c r="G15" i="3"/>
  <c r="H15" i="3"/>
  <c r="G14" i="3"/>
  <c r="H14" i="3"/>
  <c r="G13" i="3"/>
  <c r="H13" i="3"/>
  <c r="G12" i="3"/>
  <c r="H12" i="3"/>
  <c r="G11" i="3"/>
  <c r="H11" i="3"/>
  <c r="G10" i="3"/>
  <c r="H10" i="3"/>
  <c r="G9" i="3"/>
  <c r="H9" i="3"/>
  <c r="G8" i="3"/>
  <c r="H8" i="3"/>
  <c r="G7" i="3"/>
  <c r="H7" i="3"/>
  <c r="G6" i="3"/>
  <c r="H6" i="3"/>
  <c r="G5" i="3"/>
  <c r="H5" i="3"/>
  <c r="H45" i="1"/>
  <c r="H44" i="1"/>
  <c r="H43" i="1"/>
  <c r="H42" i="1"/>
  <c r="H41" i="1"/>
  <c r="H40" i="1"/>
  <c r="H39" i="1"/>
  <c r="C48" i="1"/>
  <c r="C27" i="4" s="1"/>
  <c r="I36" i="1"/>
  <c r="A37" i="1"/>
  <c r="I37" i="1"/>
  <c r="I38" i="1"/>
  <c r="A39" i="1"/>
  <c r="A40" i="1" s="1"/>
  <c r="I39" i="1"/>
  <c r="I40" i="1"/>
  <c r="I41" i="1"/>
  <c r="I42" i="1"/>
  <c r="I43" i="1"/>
  <c r="I44" i="1"/>
  <c r="I45" i="1"/>
  <c r="G46" i="1"/>
  <c r="G47" i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H30" i="3"/>
  <c r="I30" i="3"/>
  <c r="I5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D29" i="4"/>
  <c r="B34" i="2"/>
  <c r="D34" i="2"/>
  <c r="I25" i="1" l="1"/>
  <c r="I27" i="1" s="1"/>
  <c r="C27" i="3"/>
  <c r="I46" i="1"/>
  <c r="I3" i="3" s="1"/>
  <c r="I25" i="3" s="1"/>
  <c r="I3" i="4" s="1"/>
  <c r="I25" i="4" s="1"/>
  <c r="H46" i="1"/>
  <c r="H3" i="3" s="1"/>
  <c r="H25" i="3" s="1"/>
  <c r="H3" i="4" s="1"/>
  <c r="H25" i="4" s="1"/>
  <c r="G48" i="1"/>
  <c r="G3" i="3" s="1"/>
  <c r="I28" i="1" l="1"/>
  <c r="D29" i="3"/>
  <c r="G27" i="3"/>
  <c r="G3" i="4" s="1"/>
  <c r="G27" i="4" s="1"/>
  <c r="G26" i="3"/>
  <c r="H4" i="1" l="1"/>
  <c r="G1" i="4" s="1"/>
  <c r="G26" i="4"/>
  <c r="G50" i="1"/>
  <c r="D50" i="1" s="1"/>
  <c r="G29" i="4"/>
  <c r="G31" i="4" s="1"/>
  <c r="G29" i="3"/>
  <c r="G31" i="3" s="1"/>
  <c r="G1" i="3" l="1"/>
  <c r="G52" i="1"/>
  <c r="G53" i="1" s="1"/>
  <c r="E32" i="3"/>
  <c r="G32" i="3"/>
  <c r="G32" i="4"/>
  <c r="E32" i="4"/>
  <c r="L15" i="2" l="1"/>
  <c r="K15" i="2" s="1"/>
  <c r="I52" i="1" s="1"/>
  <c r="E53" i="1"/>
</calcChain>
</file>

<file path=xl/sharedStrings.xml><?xml version="1.0" encoding="utf-8"?>
<sst xmlns="http://schemas.openxmlformats.org/spreadsheetml/2006/main" count="219" uniqueCount="187">
  <si>
    <r>
      <rPr>
        <sz val="10"/>
        <rFont val="Arial"/>
        <family val="2"/>
      </rPr>
      <t>Bestell-Nr.:</t>
    </r>
  </si>
  <si>
    <r>
      <rPr>
        <b/>
        <sz val="10"/>
        <rFont val="Arial"/>
        <family val="2"/>
      </rPr>
      <t>WICHTIG</t>
    </r>
    <r>
      <rPr>
        <sz val="10"/>
        <rFont val="Arial"/>
        <family val="2"/>
      </rPr>
      <t>: Bestell-Nr. Im Schriftver-</t>
    </r>
  </si>
  <si>
    <t>An</t>
  </si>
  <si>
    <t>kehr, auf Lieferscheinen und Rech-</t>
  </si>
  <si>
    <r>
      <rPr>
        <sz val="10"/>
        <rFont val="Arial"/>
        <family val="2"/>
      </rPr>
      <t>nungen bitte</t>
    </r>
    <r>
      <rPr>
        <b/>
        <i/>
        <sz val="10"/>
        <rFont val="Arial"/>
        <family val="2"/>
      </rPr>
      <t xml:space="preserve"> wiederholen</t>
    </r>
    <r>
      <rPr>
        <b/>
        <sz val="10"/>
        <rFont val="Arial"/>
        <family val="2"/>
      </rPr>
      <t>!</t>
    </r>
  </si>
  <si>
    <t>Bestelldatum:</t>
  </si>
  <si>
    <r>
      <rPr>
        <sz val="10"/>
        <rFont val="Arial"/>
        <family val="2"/>
      </rPr>
      <t>Für Rückfragen zuständig</t>
    </r>
    <r>
      <rPr>
        <sz val="8"/>
        <rFont val="Arial"/>
        <family val="2"/>
      </rPr>
      <t>(</t>
    </r>
    <r>
      <rPr>
        <b/>
        <sz val="8"/>
        <rFont val="Arial"/>
        <family val="2"/>
      </rPr>
      <t>*</t>
    </r>
    <r>
      <rPr>
        <sz val="8"/>
        <rFont val="Arial"/>
        <family val="2"/>
      </rPr>
      <t>)</t>
    </r>
    <r>
      <rPr>
        <sz val="10"/>
        <rFont val="Arial"/>
        <family val="2"/>
      </rPr>
      <t>:</t>
    </r>
  </si>
  <si>
    <t>Telefon:</t>
  </si>
  <si>
    <t>Fax:</t>
  </si>
  <si>
    <t>Ihr Angebot/Ausschr.-Nr:</t>
  </si>
  <si>
    <t>vom:</t>
  </si>
  <si>
    <t>Ihr Zeichen:</t>
  </si>
  <si>
    <t>Unsere Kundennr.:</t>
  </si>
  <si>
    <t>Rechnungsanschrift:</t>
  </si>
  <si>
    <t>Lieferanschrift:</t>
  </si>
  <si>
    <t>Standort:</t>
  </si>
  <si>
    <t>bitte melden bei:</t>
  </si>
  <si>
    <t>Pos.</t>
  </si>
  <si>
    <t>Menge</t>
  </si>
  <si>
    <t>MwSt.</t>
  </si>
  <si>
    <t>Beschreibung des Gegenstandes</t>
  </si>
  <si>
    <t>Einzelpreis</t>
  </si>
  <si>
    <t>Rabatt (%)</t>
  </si>
  <si>
    <t>Gesamtpreis</t>
  </si>
  <si>
    <t>Nettosumme</t>
  </si>
  <si>
    <t xml:space="preserve">Zahlbar mit </t>
  </si>
  <si>
    <r>
      <rPr>
        <b/>
        <sz val="10"/>
        <rFont val="Arial"/>
        <family val="2"/>
      </rPr>
      <t>Skonto</t>
    </r>
    <r>
      <rPr>
        <sz val="8"/>
        <rFont val="Arial"/>
        <family val="2"/>
      </rPr>
      <t xml:space="preserve"> innerhalb von </t>
    </r>
    <r>
      <rPr>
        <b/>
        <sz val="8"/>
        <rFont val="Arial"/>
        <family val="2"/>
      </rPr>
      <t>14</t>
    </r>
    <r>
      <rPr>
        <sz val="8"/>
        <rFont val="Arial"/>
        <family val="2"/>
      </rPr>
      <t xml:space="preserve"> Tagen nach</t>
    </r>
  </si>
  <si>
    <t>Nettosumme</t>
  </si>
  <si>
    <t>Rechnungseingang bzw.innerhalb von 30 Tagen Netto!</t>
  </si>
  <si>
    <t>Davon 7% MwSt. in Höhe von</t>
  </si>
  <si>
    <t>MWSt              +</t>
  </si>
  <si>
    <t>Rechnungsbetrag</t>
  </si>
  <si>
    <t>Unterschrift</t>
  </si>
  <si>
    <t>Kapitel:</t>
  </si>
  <si>
    <t>Titel :</t>
  </si>
  <si>
    <t>Untertitel:</t>
  </si>
  <si>
    <t>Lfd.Nr.</t>
  </si>
  <si>
    <t>Angebot vom</t>
  </si>
  <si>
    <t>Rechnungsbetrag       (incl. MWSt. u. Skonto)</t>
  </si>
  <si>
    <t>genannten Firma erteilt, da diese Firma</t>
  </si>
  <si>
    <t>o</t>
  </si>
  <si>
    <t>das preisgünstigste / wirtschaftlichste Angebot abgegeben hat.</t>
  </si>
  <si>
    <t>o</t>
  </si>
  <si>
    <t>Einzelanbieterin ist</t>
  </si>
  <si>
    <t>o</t>
  </si>
  <si>
    <t xml:space="preserve">Rahmenvertragspartner ist </t>
  </si>
  <si>
    <t xml:space="preserve">aus folgendem Grund bevorzugt wurde : </t>
  </si>
  <si>
    <t>3% Skonto:</t>
  </si>
  <si>
    <t>Transportkosten:</t>
  </si>
  <si>
    <t>Sonstiges:</t>
  </si>
  <si>
    <t>nein</t>
  </si>
  <si>
    <t>Bei Änderung der Voreinstellungen bitte nur "j(a)" oder "n(ein)" eintragen!</t>
  </si>
  <si>
    <t>o</t>
  </si>
  <si>
    <t xml:space="preserve"> JA</t>
  </si>
  <si>
    <t xml:space="preserve"> Finanzierung</t>
  </si>
  <si>
    <t>o</t>
  </si>
  <si>
    <t>aus ZKI Mitteln</t>
  </si>
  <si>
    <t>o</t>
  </si>
  <si>
    <t>aus Mitteln der unter Ziff. 1 genannten Kostenstelle</t>
  </si>
  <si>
    <t>Hinweis:</t>
  </si>
  <si>
    <t>Bestellung bitte mit Angeboten zum ZKI !</t>
  </si>
  <si>
    <t>NEIN</t>
  </si>
  <si>
    <t>fallen durch die beantragte Beschaffung Folgekosten an?</t>
  </si>
  <si>
    <t>JA</t>
  </si>
  <si>
    <t xml:space="preserve"> Art: </t>
  </si>
  <si>
    <t xml:space="preserve"> Betrag/Jahr </t>
  </si>
  <si>
    <t xml:space="preserve">Finanzierung aus Fachbereichsmitteln möglich: </t>
  </si>
  <si>
    <t>Ja</t>
  </si>
  <si>
    <t>Nein</t>
  </si>
  <si>
    <t xml:space="preserve">Steht der erforderliche Raum für den Betrieb des Gerätes zur Verfügung?  </t>
  </si>
  <si>
    <t>Sind für die Aufstellung des Geräts bauliche Maßnahmen erforderlich?</t>
  </si>
  <si>
    <t>Steht das für Einsatz und Bedienung erforderliche geeignete Personal zur Verfügung?</t>
  </si>
  <si>
    <t xml:space="preserve">Zuständig für die Betreuung des Gerätes ist: </t>
  </si>
  <si>
    <t>Datum</t>
  </si>
  <si>
    <t>Kostenstellenverantwortlicher</t>
  </si>
  <si>
    <t>Haushaltsbeauftragter</t>
  </si>
  <si>
    <t>Finanzierung aus ZKI-Mitteln nicht möglich</t>
  </si>
  <si>
    <t>HÜL-Nr.:</t>
  </si>
  <si>
    <t>F</t>
  </si>
  <si>
    <t xml:space="preserve">    o</t>
  </si>
  <si>
    <t>Folgeblatt Bestell-Nr.:</t>
  </si>
  <si>
    <t>/</t>
  </si>
  <si>
    <t>Übertrag</t>
  </si>
  <si>
    <t>Pos.</t>
  </si>
  <si>
    <t>Menge</t>
  </si>
  <si>
    <t>MwSt</t>
  </si>
  <si>
    <t>Beschreibung des Gegenstandes</t>
  </si>
  <si>
    <t>Einzelpreis</t>
  </si>
  <si>
    <t>Rabatt (%)</t>
  </si>
  <si>
    <t>Gesamtpreis</t>
  </si>
  <si>
    <t xml:space="preserve">                        -</t>
  </si>
  <si>
    <t xml:space="preserve">Zahlbar mit </t>
  </si>
  <si>
    <r>
      <rPr>
        <b/>
        <sz val="10"/>
        <rFont val="Arial"/>
        <family val="2"/>
      </rPr>
      <t>Skonto</t>
    </r>
    <r>
      <rPr>
        <sz val="8"/>
        <rFont val="Arial"/>
        <family val="2"/>
      </rPr>
      <t xml:space="preserve"> innerhalb von </t>
    </r>
    <r>
      <rPr>
        <b/>
        <sz val="8"/>
        <rFont val="Arial"/>
        <family val="2"/>
      </rPr>
      <t>14</t>
    </r>
    <r>
      <rPr>
        <sz val="8"/>
        <rFont val="Arial"/>
        <family val="2"/>
      </rPr>
      <t xml:space="preserve"> Tagen nach</t>
    </r>
  </si>
  <si>
    <t>Nettosumme</t>
  </si>
  <si>
    <t>Rechnungseingang bzw.innerhalb von 30 Tagen Netto!</t>
  </si>
  <si>
    <t>Davon 7% MwSt. in Höhe von</t>
  </si>
  <si>
    <t xml:space="preserve"> MWSt             +</t>
  </si>
  <si>
    <t>Rechnungsbetrag</t>
  </si>
  <si>
    <t>Unterschrift</t>
  </si>
  <si>
    <t>Folgeblatt 2 Bestell-Nr.:</t>
  </si>
  <si>
    <t>/</t>
  </si>
  <si>
    <t>Übertrag</t>
  </si>
  <si>
    <t>Pos.</t>
  </si>
  <si>
    <t>Menge</t>
  </si>
  <si>
    <t>MwSt</t>
  </si>
  <si>
    <t>Beschreibung des Gegenstandes</t>
  </si>
  <si>
    <t>Einzelpreis</t>
  </si>
  <si>
    <t>Rabatt (%)</t>
  </si>
  <si>
    <t>Gesamtpreis</t>
  </si>
  <si>
    <t xml:space="preserve">                        -</t>
  </si>
  <si>
    <t xml:space="preserve">Zahlbar mit </t>
  </si>
  <si>
    <r>
      <rPr>
        <b/>
        <sz val="10"/>
        <rFont val="Arial"/>
        <family val="2"/>
      </rPr>
      <t>Skonto</t>
    </r>
    <r>
      <rPr>
        <sz val="8"/>
        <rFont val="Arial"/>
        <family val="2"/>
      </rPr>
      <t xml:space="preserve"> innerhalb von </t>
    </r>
    <r>
      <rPr>
        <b/>
        <sz val="8"/>
        <rFont val="Arial"/>
        <family val="2"/>
      </rPr>
      <t>14</t>
    </r>
    <r>
      <rPr>
        <sz val="8"/>
        <rFont val="Arial"/>
        <family val="2"/>
      </rPr>
      <t xml:space="preserve"> Tagen nach</t>
    </r>
  </si>
  <si>
    <t>Nettosumme</t>
  </si>
  <si>
    <t>Rechnungseingang bzw.innerhalb von 30 Tagen Netto!</t>
  </si>
  <si>
    <t>Davon 7% MwSt. in Höhe von</t>
  </si>
  <si>
    <t xml:space="preserve"> MWSt             +</t>
  </si>
  <si>
    <t>Rechnungsbetrag</t>
  </si>
  <si>
    <t>Unterschrift</t>
  </si>
  <si>
    <r>
      <t>benannten Artikel werden</t>
    </r>
    <r>
      <rPr>
        <b/>
        <sz val="9"/>
        <rFont val="Arial"/>
        <family val="2"/>
      </rPr>
      <t xml:space="preserve"> für KST / Projekt</t>
    </r>
  </si>
  <si>
    <t>Unterschrift ZKI:</t>
  </si>
  <si>
    <t>Der Bestellung wird zugestimmt:</t>
  </si>
  <si>
    <t xml:space="preserve">o </t>
  </si>
  <si>
    <t xml:space="preserve">         </t>
  </si>
  <si>
    <t xml:space="preserve"> </t>
  </si>
  <si>
    <t>[Fach]Bereich:</t>
  </si>
  <si>
    <t>1.</t>
  </si>
  <si>
    <r>
      <rPr>
        <sz val="9"/>
        <rFont val="Arial"/>
        <family val="2"/>
      </rPr>
      <t xml:space="preserve">Die unter Bestell-Nr.             </t>
    </r>
  </si>
  <si>
    <t>beschafft und finanziert.</t>
  </si>
  <si>
    <t>2.</t>
  </si>
  <si>
    <t>Neuanschaffung</t>
  </si>
  <si>
    <t>Aufrüstung (inkl. Kleinteile)</t>
  </si>
  <si>
    <t>Reparatur/Wartung/Austausch</t>
  </si>
  <si>
    <t>(auch Verbr.-mat.)</t>
  </si>
  <si>
    <t>zu bereits vorhandenen Geräten/</t>
  </si>
  <si>
    <t>von Teilen bereits inventarisierter</t>
  </si>
  <si>
    <t>ohne Bezug auf</t>
  </si>
  <si>
    <t>Anlagen mit folgender</t>
  </si>
  <si>
    <t>Anlagen/Geräte mit folgender</t>
  </si>
  <si>
    <t>vorh. Geräte/Anlagen</t>
  </si>
  <si>
    <t>Inventar-Nr.:</t>
  </si>
  <si>
    <t>3.</t>
  </si>
  <si>
    <t>4.</t>
  </si>
  <si>
    <r>
      <rPr>
        <sz val="9"/>
        <rFont val="Arial"/>
        <family val="2"/>
      </rPr>
      <t xml:space="preserve">Der Auftrag wird der oben unter Lfd. Nr.    </t>
    </r>
  </si>
  <si>
    <t>5.</t>
  </si>
  <si>
    <r>
      <rPr>
        <sz val="9"/>
        <rFont val="Arial"/>
        <family val="2"/>
      </rPr>
      <t>Begründung der Ausnahmen von den Auftrags- und Zahlungsbedingungen der HS:</t>
    </r>
  </si>
  <si>
    <t>6.</t>
  </si>
  <si>
    <t>7.</t>
  </si>
  <si>
    <t>8.</t>
  </si>
  <si>
    <t>9.</t>
  </si>
  <si>
    <t>10.</t>
  </si>
  <si>
    <t>11.</t>
  </si>
  <si>
    <t>Erledigungsvermerke der Haushaltsabteilung:</t>
  </si>
  <si>
    <r>
      <t xml:space="preserve">Kostenart: </t>
    </r>
    <r>
      <rPr>
        <sz val="9"/>
        <rFont val="Arial"/>
        <family val="2"/>
      </rPr>
      <t xml:space="preserve">(bei Schwierigkeiten der Zuordnung - Rückfragen unter Tel: </t>
    </r>
  </si>
  <si>
    <t>886 4148)</t>
  </si>
  <si>
    <t>Hochschule Magdeburg-Stendal</t>
  </si>
  <si>
    <t>bei folgenden Firmen eingeholt:</t>
  </si>
  <si>
    <t xml:space="preserve">Angebote/Preisvergleiche wurden </t>
  </si>
  <si>
    <r>
      <t>Beschaffung, Reparatur oder Wartung von</t>
    </r>
    <r>
      <rPr>
        <b/>
        <sz val="9"/>
        <rFont val="Arial"/>
        <family val="2"/>
      </rPr>
      <t xml:space="preserve"> Inf.- u. Komm.-Systemen, Audio-/Video-/Multimediatechnik sowie  Zubehör ?</t>
    </r>
  </si>
  <si>
    <t>x</t>
  </si>
  <si>
    <r>
      <t xml:space="preserve">Vermerke des </t>
    </r>
    <r>
      <rPr>
        <b/>
        <sz val="9"/>
        <rFont val="Arial"/>
        <family val="2"/>
      </rPr>
      <t xml:space="preserve">ZKI </t>
    </r>
    <r>
      <rPr>
        <sz val="9"/>
        <rFont val="Arial"/>
        <family val="2"/>
      </rPr>
      <t>(nur bei Informations- und Kommunikations-Systemen oder - Zubehör):</t>
    </r>
  </si>
  <si>
    <t>ja</t>
  </si>
  <si>
    <t>886 4xxx</t>
  </si>
  <si>
    <r>
      <t xml:space="preserve">Es werden noch nicht im Gefahrstoffkataster des Bereiches erfasste </t>
    </r>
    <r>
      <rPr>
        <b/>
        <sz val="9"/>
        <rFont val="Arial"/>
        <family val="2"/>
      </rPr>
      <t>Gefahrstoffe</t>
    </r>
    <r>
      <rPr>
        <sz val="9"/>
        <rFont val="Arial"/>
        <family val="2"/>
      </rPr>
      <t xml:space="preserve"> bestellt:</t>
    </r>
  </si>
  <si>
    <r>
      <rPr>
        <sz val="9"/>
        <rFont val="Arial"/>
        <family val="2"/>
      </rPr>
      <t xml:space="preserve">Nur ausfüllen bei Kostenart </t>
    </r>
    <r>
      <rPr>
        <b/>
        <sz val="9"/>
        <rFont val="Arial"/>
        <family val="2"/>
      </rPr>
      <t>INVESTITION</t>
    </r>
    <r>
      <rPr>
        <sz val="9"/>
        <rFont val="Arial"/>
        <family val="2"/>
      </rPr>
      <t>:</t>
    </r>
  </si>
  <si>
    <t xml:space="preserve"> JA, s. Pkt. 11</t>
  </si>
  <si>
    <r>
      <rPr>
        <b/>
        <sz val="9"/>
        <rFont val="Arial"/>
        <family val="2"/>
      </rPr>
      <t>Die Richtigkeit dieser Angaben bestätigt</t>
    </r>
  </si>
  <si>
    <r>
      <rPr>
        <b/>
        <sz val="9"/>
        <rFont val="Arial"/>
        <family val="2"/>
      </rPr>
      <t>Magdeburg,</t>
    </r>
    <r>
      <rPr>
        <sz val="9"/>
        <rFont val="Arial"/>
        <family val="2"/>
      </rPr>
      <t xml:space="preserve"> </t>
    </r>
  </si>
  <si>
    <r>
      <rPr>
        <b/>
        <sz val="8"/>
        <rFont val="Arial"/>
        <family val="2"/>
      </rPr>
      <t>NEIN</t>
    </r>
    <r>
      <rPr>
        <sz val="8"/>
        <rFont val="Arial"/>
        <family val="2"/>
      </rPr>
      <t>, weil</t>
    </r>
  </si>
  <si>
    <t>Vermerke des Beauftragten für Arbeitssicherheit bei Bestellung von Gefahrstoffen:</t>
  </si>
  <si>
    <t>Der Beschaffung wird zugestimmt:</t>
  </si>
  <si>
    <t xml:space="preserve">Unterschrift BA ASI: </t>
  </si>
  <si>
    <t>12.</t>
  </si>
  <si>
    <r>
      <t xml:space="preserve">Eigenerklärung </t>
    </r>
    <r>
      <rPr>
        <sz val="8"/>
        <rFont val="Arial"/>
        <family val="2"/>
      </rPr>
      <t>bei Auftragswerten</t>
    </r>
    <r>
      <rPr>
        <b/>
        <sz val="8"/>
        <rFont val="Arial"/>
        <family val="2"/>
      </rPr>
      <t xml:space="preserve"> &gt; 15.000 € (netto) l</t>
    </r>
    <r>
      <rPr>
        <sz val="8"/>
        <rFont val="Arial"/>
        <family val="2"/>
      </rPr>
      <t>iegt be</t>
    </r>
    <r>
      <rPr>
        <b/>
        <sz val="8"/>
        <rFont val="Arial"/>
        <family val="2"/>
      </rPr>
      <t>i.</t>
    </r>
  </si>
  <si>
    <t xml:space="preserve">Unterschrift Dez. I: </t>
  </si>
  <si>
    <r>
      <t xml:space="preserve"> </t>
    </r>
    <r>
      <rPr>
        <b/>
        <sz val="8"/>
        <rFont val="Arial"/>
        <family val="2"/>
      </rPr>
      <t>JA</t>
    </r>
    <r>
      <rPr>
        <sz val="8"/>
        <rFont val="Arial"/>
        <family val="2"/>
      </rPr>
      <t>.  Art und Umfang bitte auf Anlage erläutern.</t>
    </r>
  </si>
  <si>
    <t>Institut:</t>
  </si>
  <si>
    <t xml:space="preserve">Haus/Raum: </t>
  </si>
  <si>
    <t>Strasse:</t>
  </si>
  <si>
    <t>Firma, Anschrift</t>
  </si>
  <si>
    <t xml:space="preserve"> 8.1</t>
  </si>
  <si>
    <t xml:space="preserve"> 8.2</t>
  </si>
  <si>
    <t xml:space="preserve"> 8.3</t>
  </si>
  <si>
    <t xml:space="preserve"> 8.4</t>
  </si>
  <si>
    <t xml:space="preserve"> 8.5</t>
  </si>
  <si>
    <t>KOART / bei DM-Ausg.-art:</t>
  </si>
  <si>
    <t>Magdeburg</t>
  </si>
  <si>
    <t>Mail:  ???@h2.de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</si>
</sst>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#,##0\ &quot;€&quot;;\-#,##0\ &quot;€&quot;"/>
    <numFmt numFmtId="8" formatCode="#,##0.00\ &quot;€&quot;;[Red]\-#,##0.00\ &quot;€&quot;"/>
    <numFmt numFmtId="164" formatCode="_-* #,##0.00&quot; DM&quot;_-;\-* #,##0.00&quot; DM&quot;_-;_-* \-??&quot; DM&quot;_-;_-@_-"/>
    <numFmt numFmtId="165" formatCode="0.0%"/>
    <numFmt numFmtId="166" formatCode="#,##0.00&quot; €&quot;"/>
    <numFmt numFmtId="167" formatCode="0.000%"/>
    <numFmt numFmtId="168" formatCode="0.000"/>
    <numFmt numFmtId="169" formatCode="dd&quot;/ &quot;mmm"/>
    <numFmt numFmtId="170" formatCode="0_ ;[Red]\-0\ "/>
  </numFmts>
  <fonts count="24" x14ac:knownFonts="1">
    <font>
      <sz val="10"/>
      <name val="Arial"/>
    </font>
    <font>
      <sz val="10"/>
      <name val="Arial"/>
      <family val="2"/>
    </font>
    <font>
      <b/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sz val="10"/>
      <color indexed="12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sz val="9"/>
      <color indexed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gray0625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/>
    </fill>
  </fills>
  <borders count="3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164" fontId="1" fillId="0" borderId="0" applyFont="0" applyFill="0" applyAlignment="0" applyProtection="0"/>
  </cellStyleXfs>
  <cellXfs count="285">
    <xf numFmtId="0" fontId="1" fillId="0" borderId="0" xfId="0" applyFont="1"/>
    <xf numFmtId="0" fontId="1" fillId="0" borderId="0" xfId="0" applyFont="1" applyBorder="1"/>
    <xf numFmtId="0" fontId="1" fillId="0" borderId="0" xfId="0" applyNumberFormat="1" applyFont="1" applyBorder="1" applyAlignment="1"/>
    <xf numFmtId="0" fontId="1" fillId="0" borderId="0" xfId="1" applyNumberFormat="1" applyFont="1" applyFill="1" applyBorder="1" applyAlignment="1" applyProtection="1"/>
    <xf numFmtId="0" fontId="2" fillId="0" borderId="0" xfId="0" applyFont="1" applyBorder="1"/>
    <xf numFmtId="0" fontId="1" fillId="0" borderId="0" xfId="0" applyFont="1" applyBorder="1" applyProtection="1">
      <protection locked="0"/>
    </xf>
    <xf numFmtId="0" fontId="1" fillId="0" borderId="0" xfId="0" applyNumberFormat="1" applyFont="1" applyBorder="1" applyAlignment="1" applyProtection="1">
      <protection locked="0"/>
    </xf>
    <xf numFmtId="0" fontId="3" fillId="0" borderId="0" xfId="0" applyFont="1" applyBorder="1" applyProtection="1">
      <protection hidden="1"/>
    </xf>
    <xf numFmtId="0" fontId="3" fillId="0" borderId="0" xfId="0" applyFont="1" applyBorder="1"/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NumberFormat="1" applyFont="1" applyBorder="1" applyAlignment="1" applyProtection="1"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Protection="1">
      <protection locked="0"/>
    </xf>
    <xf numFmtId="0" fontId="1" fillId="0" borderId="0" xfId="1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NumberFormat="1" applyFont="1" applyBorder="1" applyAlignme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1" fillId="0" borderId="0" xfId="0" applyFont="1" applyBorder="1" applyProtection="1"/>
    <xf numFmtId="0" fontId="8" fillId="0" borderId="0" xfId="0" applyFont="1" applyBorder="1" applyProtection="1"/>
    <xf numFmtId="0" fontId="6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/>
      <protection locked="0"/>
    </xf>
    <xf numFmtId="14" fontId="1" fillId="0" borderId="0" xfId="0" applyNumberFormat="1" applyFont="1" applyBorder="1" applyAlignment="1" applyProtection="1">
      <alignment horizontal="left"/>
      <protection locked="0"/>
    </xf>
    <xf numFmtId="0" fontId="3" fillId="0" borderId="8" xfId="0" applyNumberFormat="1" applyFont="1" applyBorder="1" applyAlignment="1" applyProtection="1">
      <protection locked="0"/>
    </xf>
    <xf numFmtId="14" fontId="1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5" fillId="0" borderId="0" xfId="0" applyFont="1" applyBorder="1"/>
    <xf numFmtId="0" fontId="5" fillId="0" borderId="0" xfId="0" applyFont="1" applyBorder="1" applyProtection="1">
      <protection hidden="1"/>
    </xf>
    <xf numFmtId="0" fontId="1" fillId="0" borderId="9" xfId="0" applyFont="1" applyBorder="1" applyAlignment="1" applyProtection="1">
      <alignment horizontal="right"/>
      <protection locked="0"/>
    </xf>
    <xf numFmtId="14" fontId="1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" fillId="0" borderId="9" xfId="1" applyNumberFormat="1" applyFont="1" applyFill="1" applyBorder="1" applyAlignment="1" applyProtection="1">
      <alignment horizontal="right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165" fontId="9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Font="1" applyBorder="1" applyAlignment="1">
      <alignment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9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166" fontId="1" fillId="0" borderId="9" xfId="1" applyNumberFormat="1" applyFont="1" applyFill="1" applyBorder="1" applyAlignment="1" applyProtection="1">
      <alignment vertical="center"/>
      <protection locked="0"/>
    </xf>
    <xf numFmtId="166" fontId="1" fillId="0" borderId="9" xfId="1" applyNumberFormat="1" applyFont="1" applyFill="1" applyBorder="1" applyAlignment="1" applyProtection="1">
      <alignment horizontal="right" vertical="center"/>
      <protection hidden="1"/>
    </xf>
    <xf numFmtId="168" fontId="1" fillId="0" borderId="0" xfId="0" applyNumberFormat="1" applyFont="1" applyFill="1" applyBorder="1" applyAlignment="1" applyProtection="1">
      <alignment wrapText="1"/>
    </xf>
    <xf numFmtId="168" fontId="1" fillId="0" borderId="0" xfId="0" applyNumberFormat="1" applyFont="1" applyBorder="1" applyAlignment="1">
      <alignment wrapText="1"/>
    </xf>
    <xf numFmtId="167" fontId="14" fillId="0" borderId="9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 applyProtection="1">
      <alignment wrapText="1"/>
      <protection locked="0"/>
    </xf>
    <xf numFmtId="9" fontId="5" fillId="0" borderId="0" xfId="0" applyNumberFormat="1" applyFont="1" applyBorder="1" applyAlignment="1" applyProtection="1">
      <alignment wrapText="1"/>
      <protection locked="0"/>
    </xf>
    <xf numFmtId="0" fontId="1" fillId="0" borderId="8" xfId="1" applyNumberFormat="1" applyFont="1" applyFill="1" applyBorder="1" applyAlignment="1" applyProtection="1"/>
    <xf numFmtId="167" fontId="1" fillId="0" borderId="8" xfId="1" applyNumberFormat="1" applyFont="1" applyFill="1" applyBorder="1" applyAlignment="1" applyProtection="1"/>
    <xf numFmtId="2" fontId="1" fillId="0" borderId="0" xfId="1" applyNumberFormat="1" applyFont="1" applyFill="1" applyBorder="1" applyAlignment="1" applyProtection="1">
      <alignment wrapText="1"/>
    </xf>
    <xf numFmtId="0" fontId="3" fillId="0" borderId="0" xfId="0" applyFont="1" applyBorder="1" applyAlignment="1" applyProtection="1">
      <protection locked="0"/>
    </xf>
    <xf numFmtId="168" fontId="1" fillId="0" borderId="0" xfId="1" applyNumberFormat="1" applyFont="1" applyFill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center"/>
      <protection locked="0"/>
    </xf>
    <xf numFmtId="9" fontId="5" fillId="0" borderId="0" xfId="0" applyNumberFormat="1" applyFont="1" applyBorder="1" applyProtection="1">
      <protection locked="0"/>
    </xf>
    <xf numFmtId="166" fontId="1" fillId="0" borderId="10" xfId="1" applyNumberFormat="1" applyFont="1" applyFill="1" applyBorder="1" applyAlignment="1" applyProtection="1">
      <alignment horizontal="right"/>
      <protection hidden="1"/>
    </xf>
    <xf numFmtId="167" fontId="1" fillId="0" borderId="11" xfId="1" applyNumberFormat="1" applyFont="1" applyFill="1" applyBorder="1" applyAlignment="1" applyProtection="1"/>
    <xf numFmtId="166" fontId="1" fillId="0" borderId="11" xfId="1" applyNumberFormat="1" applyFont="1" applyFill="1" applyBorder="1" applyAlignment="1" applyProtection="1">
      <alignment horizontal="right"/>
      <protection hidden="1"/>
    </xf>
    <xf numFmtId="0" fontId="1" fillId="0" borderId="0" xfId="1" applyNumberFormat="1" applyFont="1" applyFill="1" applyBorder="1" applyAlignment="1" applyProtection="1">
      <alignment wrapText="1"/>
    </xf>
    <xf numFmtId="0" fontId="3" fillId="0" borderId="12" xfId="0" applyFont="1" applyBorder="1" applyAlignment="1" applyProtection="1"/>
    <xf numFmtId="0" fontId="1" fillId="0" borderId="13" xfId="0" applyFont="1" applyBorder="1" applyAlignment="1" applyProtection="1">
      <alignment wrapText="1"/>
      <protection locked="0"/>
    </xf>
    <xf numFmtId="166" fontId="5" fillId="0" borderId="13" xfId="1" applyNumberFormat="1" applyFont="1" applyFill="1" applyBorder="1" applyAlignment="1" applyProtection="1">
      <alignment horizontal="left" wrapText="1"/>
      <protection hidden="1"/>
    </xf>
    <xf numFmtId="0" fontId="1" fillId="0" borderId="14" xfId="1" applyNumberFormat="1" applyFont="1" applyFill="1" applyBorder="1" applyAlignment="1" applyProtection="1"/>
    <xf numFmtId="167" fontId="1" fillId="0" borderId="6" xfId="1" applyNumberFormat="1" applyFont="1" applyFill="1" applyBorder="1" applyAlignment="1" applyProtection="1"/>
    <xf numFmtId="166" fontId="1" fillId="0" borderId="6" xfId="1" applyNumberFormat="1" applyFont="1" applyFill="1" applyBorder="1" applyAlignment="1" applyProtection="1">
      <alignment horizontal="right"/>
      <protection hidden="1"/>
    </xf>
    <xf numFmtId="0" fontId="1" fillId="2" borderId="8" xfId="1" applyNumberFormat="1" applyFont="1" applyFill="1" applyBorder="1" applyAlignment="1" applyProtection="1">
      <alignment wrapText="1"/>
      <protection locked="0"/>
    </xf>
    <xf numFmtId="166" fontId="15" fillId="2" borderId="15" xfId="1" applyNumberFormat="1" applyFont="1" applyFill="1" applyBorder="1" applyAlignment="1" applyProtection="1">
      <alignment horizontal="right"/>
      <protection hidden="1"/>
    </xf>
    <xf numFmtId="0" fontId="15" fillId="0" borderId="16" xfId="1" applyNumberFormat="1" applyFont="1" applyFill="1" applyBorder="1" applyAlignment="1" applyProtection="1">
      <alignment wrapText="1"/>
    </xf>
    <xf numFmtId="0" fontId="15" fillId="0" borderId="17" xfId="1" applyNumberFormat="1" applyFont="1" applyFill="1" applyBorder="1" applyAlignment="1" applyProtection="1">
      <alignment wrapText="1"/>
    </xf>
    <xf numFmtId="166" fontId="5" fillId="0" borderId="18" xfId="1" applyNumberFormat="1" applyFont="1" applyFill="1" applyBorder="1" applyAlignment="1" applyProtection="1">
      <alignment horizontal="right"/>
      <protection hidden="1"/>
    </xf>
    <xf numFmtId="0" fontId="1" fillId="0" borderId="0" xfId="0" applyFont="1" applyBorder="1" applyAlignment="1" applyProtection="1">
      <alignment horizontal="left"/>
      <protection hidden="1"/>
    </xf>
    <xf numFmtId="166" fontId="1" fillId="0" borderId="0" xfId="0" applyNumberFormat="1" applyFont="1" applyBorder="1" applyAlignment="1" applyProtection="1">
      <alignment horizontal="right"/>
      <protection hidden="1"/>
    </xf>
    <xf numFmtId="0" fontId="16" fillId="0" borderId="0" xfId="0" applyFont="1" applyBorder="1" applyAlignment="1" applyProtection="1">
      <alignment horizontal="center"/>
      <protection locked="0"/>
    </xf>
    <xf numFmtId="0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" fillId="0" borderId="0" xfId="0" applyNumberFormat="1" applyFont="1" applyFill="1" applyBorder="1" applyAlignment="1" applyProtection="1"/>
    <xf numFmtId="0" fontId="11" fillId="0" borderId="0" xfId="0" applyFont="1" applyBorder="1" applyProtection="1">
      <protection locked="0"/>
    </xf>
    <xf numFmtId="0" fontId="14" fillId="0" borderId="0" xfId="0" applyFont="1" applyBorder="1" applyProtection="1">
      <protection locked="0"/>
    </xf>
    <xf numFmtId="0" fontId="11" fillId="0" borderId="0" xfId="0" applyFont="1" applyBorder="1" applyProtection="1">
      <protection hidden="1"/>
    </xf>
    <xf numFmtId="0" fontId="11" fillId="0" borderId="0" xfId="0" applyFont="1" applyBorder="1" applyAlignment="1" applyProtection="1">
      <protection locked="0"/>
    </xf>
    <xf numFmtId="0" fontId="14" fillId="0" borderId="0" xfId="0" applyFont="1" applyBorder="1"/>
    <xf numFmtId="0" fontId="14" fillId="0" borderId="0" xfId="0" applyFont="1" applyBorder="1" applyAlignment="1">
      <alignment vertical="top" wrapText="1"/>
    </xf>
    <xf numFmtId="49" fontId="11" fillId="0" borderId="5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14" fillId="0" borderId="9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vertical="center" wrapText="1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4" xfId="0" applyFont="1" applyBorder="1" applyProtection="1">
      <protection locked="0"/>
    </xf>
    <xf numFmtId="0" fontId="14" fillId="0" borderId="5" xfId="0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166" fontId="14" fillId="0" borderId="6" xfId="0" applyNumberFormat="1" applyFont="1" applyBorder="1" applyProtection="1">
      <protection locked="0"/>
    </xf>
    <xf numFmtId="0" fontId="14" fillId="0" borderId="9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1" fillId="0" borderId="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Protection="1">
      <protection locked="0"/>
    </xf>
    <xf numFmtId="0" fontId="19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10" fontId="5" fillId="0" borderId="0" xfId="0" applyNumberFormat="1" applyFont="1" applyBorder="1" applyProtection="1">
      <protection locked="0"/>
    </xf>
    <xf numFmtId="0" fontId="1" fillId="0" borderId="0" xfId="0" applyFont="1" applyBorder="1" applyProtection="1">
      <protection hidden="1"/>
    </xf>
    <xf numFmtId="0" fontId="1" fillId="3" borderId="0" xfId="0" applyFont="1" applyFill="1" applyBorder="1" applyProtection="1"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Protection="1"/>
    <xf numFmtId="169" fontId="3" fillId="0" borderId="0" xfId="0" applyNumberFormat="1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0" borderId="5" xfId="0" applyFont="1" applyBorder="1" applyProtection="1">
      <protection locked="0"/>
    </xf>
    <xf numFmtId="14" fontId="11" fillId="0" borderId="5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14" fillId="0" borderId="2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horizontal="right" vertical="top" wrapText="1"/>
      <protection locked="0"/>
    </xf>
    <xf numFmtId="165" fontId="1" fillId="0" borderId="0" xfId="0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Border="1" applyAlignment="1" applyProtection="1">
      <alignment horizontal="right"/>
    </xf>
    <xf numFmtId="0" fontId="1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NumberFormat="1" applyFont="1" applyBorder="1" applyAlignment="1" applyProtection="1">
      <alignment horizontal="center" vertical="top"/>
      <protection locked="0"/>
    </xf>
    <xf numFmtId="166" fontId="1" fillId="0" borderId="9" xfId="0" applyNumberFormat="1" applyFont="1" applyBorder="1" applyAlignment="1" applyProtection="1">
      <alignment horizontal="right" vertical="top"/>
    </xf>
    <xf numFmtId="168" fontId="1" fillId="0" borderId="0" xfId="0" applyNumberFormat="1" applyFont="1" applyBorder="1"/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horizontal="center" vertical="top"/>
      <protection locked="0"/>
    </xf>
    <xf numFmtId="165" fontId="8" fillId="0" borderId="9" xfId="0" applyNumberFormat="1" applyFont="1" applyBorder="1" applyAlignment="1" applyProtection="1">
      <alignment horizontal="center" vertical="top" wrapText="1"/>
      <protection locked="0"/>
    </xf>
    <xf numFmtId="166" fontId="8" fillId="0" borderId="9" xfId="0" applyNumberFormat="1" applyFont="1" applyBorder="1" applyAlignment="1" applyProtection="1">
      <alignment horizontal="center" vertical="top"/>
    </xf>
    <xf numFmtId="0" fontId="1" fillId="0" borderId="0" xfId="0" applyNumberFormat="1" applyFont="1" applyBorder="1"/>
    <xf numFmtId="166" fontId="1" fillId="0" borderId="6" xfId="1" applyNumberFormat="1" applyFont="1" applyFill="1" applyBorder="1" applyAlignment="1" applyProtection="1">
      <alignment horizontal="right" vertical="center"/>
      <protection locked="0"/>
    </xf>
    <xf numFmtId="167" fontId="14" fillId="0" borderId="6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left" vertical="center" wrapText="1"/>
    </xf>
    <xf numFmtId="0" fontId="1" fillId="0" borderId="8" xfId="1" applyNumberFormat="1" applyFont="1" applyFill="1" applyBorder="1" applyAlignment="1" applyProtection="1">
      <alignment horizontal="left"/>
    </xf>
    <xf numFmtId="167" fontId="1" fillId="0" borderId="8" xfId="1" applyNumberFormat="1" applyFont="1" applyFill="1" applyBorder="1" applyAlignment="1" applyProtection="1">
      <alignment horizontal="left"/>
    </xf>
    <xf numFmtId="166" fontId="1" fillId="0" borderId="19" xfId="1" applyNumberFormat="1" applyFont="1" applyFill="1" applyBorder="1" applyAlignment="1" applyProtection="1">
      <alignment horizontal="right"/>
      <protection hidden="1"/>
    </xf>
    <xf numFmtId="2" fontId="1" fillId="0" borderId="0" xfId="0" applyNumberFormat="1" applyFont="1" applyBorder="1"/>
    <xf numFmtId="0" fontId="1" fillId="0" borderId="8" xfId="1" applyNumberFormat="1" applyFont="1" applyFill="1" applyBorder="1" applyAlignment="1" applyProtection="1">
      <alignment horizontal="left"/>
      <protection locked="0"/>
    </xf>
    <xf numFmtId="167" fontId="1" fillId="0" borderId="8" xfId="1" applyNumberFormat="1" applyFont="1" applyFill="1" applyBorder="1" applyAlignment="1" applyProtection="1">
      <alignment horizontal="left"/>
      <protection locked="0"/>
    </xf>
    <xf numFmtId="167" fontId="1" fillId="0" borderId="11" xfId="1" applyNumberFormat="1" applyFont="1" applyFill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center"/>
    </xf>
    <xf numFmtId="166" fontId="5" fillId="0" borderId="13" xfId="0" applyNumberFormat="1" applyFont="1" applyBorder="1" applyAlignment="1" applyProtection="1">
      <alignment horizontal="left"/>
      <protection hidden="1"/>
    </xf>
    <xf numFmtId="0" fontId="1" fillId="0" borderId="14" xfId="1" applyNumberFormat="1" applyFont="1" applyFill="1" applyBorder="1" applyAlignment="1" applyProtection="1">
      <alignment horizontal="left"/>
      <protection locked="0"/>
    </xf>
    <xf numFmtId="167" fontId="1" fillId="0" borderId="6" xfId="1" applyNumberFormat="1" applyFont="1" applyFill="1" applyBorder="1" applyAlignment="1" applyProtection="1">
      <alignment horizontal="left"/>
      <protection locked="0"/>
    </xf>
    <xf numFmtId="0" fontId="1" fillId="4" borderId="8" xfId="1" applyNumberFormat="1" applyFont="1" applyFill="1" applyBorder="1" applyAlignment="1" applyProtection="1">
      <alignment horizontal="left"/>
      <protection locked="0"/>
    </xf>
    <xf numFmtId="165" fontId="1" fillId="4" borderId="8" xfId="1" applyNumberFormat="1" applyFont="1" applyFill="1" applyBorder="1" applyAlignment="1" applyProtection="1">
      <alignment horizontal="left"/>
      <protection locked="0"/>
    </xf>
    <xf numFmtId="166" fontId="15" fillId="4" borderId="15" xfId="1" applyNumberFormat="1" applyFont="1" applyFill="1" applyBorder="1" applyAlignment="1" applyProtection="1">
      <alignment horizontal="right"/>
      <protection locked="0"/>
    </xf>
    <xf numFmtId="164" fontId="5" fillId="0" borderId="15" xfId="1" applyFont="1" applyFill="1" applyBorder="1" applyAlignment="1" applyProtection="1">
      <alignment horizontal="right"/>
      <protection hidden="1"/>
    </xf>
    <xf numFmtId="0" fontId="1" fillId="0" borderId="16" xfId="1" applyNumberFormat="1" applyFont="1" applyFill="1" applyBorder="1" applyAlignment="1" applyProtection="1">
      <alignment horizontal="left"/>
      <protection locked="0"/>
    </xf>
    <xf numFmtId="165" fontId="1" fillId="0" borderId="20" xfId="1" applyNumberFormat="1" applyFont="1" applyFill="1" applyBorder="1" applyAlignment="1" applyProtection="1">
      <alignment horizontal="left"/>
      <protection locked="0"/>
    </xf>
    <xf numFmtId="166" fontId="5" fillId="0" borderId="15" xfId="1" applyNumberFormat="1" applyFont="1" applyFill="1" applyBorder="1" applyAlignment="1" applyProtection="1">
      <alignment horizontal="right"/>
      <protection hidden="1"/>
    </xf>
    <xf numFmtId="165" fontId="1" fillId="0" borderId="0" xfId="0" applyNumberFormat="1" applyFont="1" applyBorder="1" applyAlignment="1" applyProtection="1">
      <alignment horizontal="left"/>
      <protection hidden="1"/>
    </xf>
    <xf numFmtId="165" fontId="1" fillId="0" borderId="0" xfId="0" applyNumberFormat="1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center"/>
      <protection locked="0"/>
    </xf>
    <xf numFmtId="168" fontId="1" fillId="0" borderId="0" xfId="0" applyNumberFormat="1" applyFont="1" applyBorder="1" applyAlignment="1">
      <alignment horizontal="right" vertical="center" wrapText="1"/>
    </xf>
    <xf numFmtId="0" fontId="1" fillId="0" borderId="14" xfId="1" applyNumberFormat="1" applyFont="1" applyFill="1" applyBorder="1" applyAlignment="1" applyProtection="1">
      <alignment horizontal="left"/>
    </xf>
    <xf numFmtId="167" fontId="1" fillId="0" borderId="6" xfId="1" applyNumberFormat="1" applyFont="1" applyFill="1" applyBorder="1" applyAlignment="1" applyProtection="1">
      <alignment horizontal="left"/>
    </xf>
    <xf numFmtId="0" fontId="1" fillId="0" borderId="16" xfId="1" applyNumberFormat="1" applyFont="1" applyFill="1" applyBorder="1" applyAlignment="1" applyProtection="1">
      <alignment horizontal="left"/>
    </xf>
    <xf numFmtId="165" fontId="1" fillId="0" borderId="20" xfId="1" applyNumberFormat="1" applyFont="1" applyFill="1" applyBorder="1" applyAlignment="1" applyProtection="1">
      <alignment horizontal="left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/>
    <xf numFmtId="0" fontId="6" fillId="5" borderId="0" xfId="0" applyFont="1" applyFill="1" applyBorder="1" applyProtection="1">
      <protection locked="0"/>
    </xf>
    <xf numFmtId="10" fontId="5" fillId="0" borderId="0" xfId="0" applyNumberFormat="1" applyFont="1" applyFill="1" applyBorder="1" applyAlignment="1" applyProtection="1">
      <alignment horizontal="center"/>
      <protection hidden="1"/>
    </xf>
    <xf numFmtId="0" fontId="11" fillId="5" borderId="5" xfId="0" applyNumberFormat="1" applyFont="1" applyFill="1" applyBorder="1" applyAlignment="1" applyProtection="1">
      <alignment horizontal="center"/>
      <protection locked="0"/>
    </xf>
    <xf numFmtId="9" fontId="1" fillId="5" borderId="0" xfId="0" applyNumberFormat="1" applyFon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vertical="top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21" fillId="0" borderId="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23" xfId="0" applyNumberFormat="1" applyFont="1" applyBorder="1" applyAlignment="1" applyProtection="1">
      <protection locked="0"/>
    </xf>
    <xf numFmtId="0" fontId="1" fillId="0" borderId="24" xfId="0" applyFont="1" applyBorder="1" applyProtection="1">
      <protection locked="0"/>
    </xf>
    <xf numFmtId="0" fontId="1" fillId="0" borderId="25" xfId="0" applyNumberFormat="1" applyFont="1" applyBorder="1" applyAlignment="1" applyProtection="1">
      <protection locked="0"/>
    </xf>
    <xf numFmtId="167" fontId="3" fillId="0" borderId="27" xfId="1" applyNumberFormat="1" applyFont="1" applyFill="1" applyBorder="1" applyAlignment="1" applyProtection="1">
      <alignment horizontal="center" vertical="center"/>
      <protection locked="0"/>
    </xf>
    <xf numFmtId="167" fontId="3" fillId="0" borderId="9" xfId="1" applyNumberFormat="1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Protection="1"/>
    <xf numFmtId="0" fontId="1" fillId="5" borderId="8" xfId="0" applyFont="1" applyFill="1" applyBorder="1" applyProtection="1"/>
    <xf numFmtId="0" fontId="11" fillId="0" borderId="28" xfId="0" applyNumberFormat="1" applyFont="1" applyBorder="1" applyAlignment="1" applyProtection="1">
      <protection locked="0"/>
    </xf>
    <xf numFmtId="0" fontId="1" fillId="0" borderId="0" xfId="0" applyNumberFormat="1" applyFont="1" applyBorder="1" applyAlignment="1" applyProtection="1"/>
    <xf numFmtId="0" fontId="9" fillId="0" borderId="0" xfId="0" applyFont="1" applyBorder="1" applyAlignment="1" applyProtection="1">
      <alignment horizontal="left"/>
      <protection locked="0"/>
    </xf>
    <xf numFmtId="0" fontId="5" fillId="0" borderId="0" xfId="0" applyFont="1" applyFill="1" applyBorder="1" applyProtection="1">
      <protection locked="0" hidden="1"/>
    </xf>
    <xf numFmtId="0" fontId="5" fillId="0" borderId="0" xfId="0" applyFont="1" applyBorder="1" applyProtection="1"/>
    <xf numFmtId="0" fontId="22" fillId="0" borderId="0" xfId="0" applyFont="1" applyBorder="1" applyProtection="1">
      <protection hidden="1"/>
    </xf>
    <xf numFmtId="0" fontId="8" fillId="0" borderId="29" xfId="0" applyFont="1" applyBorder="1" applyProtection="1"/>
    <xf numFmtId="0" fontId="10" fillId="0" borderId="29" xfId="0" applyFont="1" applyBorder="1" applyAlignment="1" applyProtection="1">
      <alignment horizontal="right"/>
    </xf>
    <xf numFmtId="0" fontId="8" fillId="0" borderId="0" xfId="0" applyFont="1" applyBorder="1" applyAlignment="1" applyProtection="1">
      <alignment horizontal="right"/>
    </xf>
    <xf numFmtId="0" fontId="5" fillId="6" borderId="0" xfId="0" applyFont="1" applyFill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/>
    <xf numFmtId="0" fontId="14" fillId="0" borderId="0" xfId="0" applyFont="1" applyBorder="1" applyAlignment="1"/>
    <xf numFmtId="0" fontId="11" fillId="7" borderId="30" xfId="0" applyFont="1" applyFill="1" applyBorder="1" applyAlignment="1" applyProtection="1">
      <alignment horizontal="center" vertical="top" wrapText="1"/>
      <protection locked="0"/>
    </xf>
    <xf numFmtId="0" fontId="11" fillId="7" borderId="9" xfId="0" applyFont="1" applyFill="1" applyBorder="1" applyAlignment="1" applyProtection="1">
      <alignment horizontal="center"/>
      <protection locked="0"/>
    </xf>
    <xf numFmtId="0" fontId="14" fillId="0" borderId="0" xfId="0" applyFont="1" applyAlignment="1"/>
    <xf numFmtId="0" fontId="11" fillId="7" borderId="30" xfId="0" applyFont="1" applyFill="1" applyBorder="1" applyAlignment="1" applyProtection="1">
      <alignment horizontal="center"/>
      <protection locked="0"/>
    </xf>
    <xf numFmtId="0" fontId="14" fillId="0" borderId="0" xfId="0" applyFont="1" applyBorder="1" applyProtection="1"/>
    <xf numFmtId="5" fontId="3" fillId="0" borderId="5" xfId="1" applyNumberFormat="1" applyFont="1" applyFill="1" applyBorder="1" applyAlignment="1" applyProtection="1">
      <alignment horizontal="center"/>
      <protection locked="0"/>
    </xf>
    <xf numFmtId="49" fontId="14" fillId="0" borderId="24" xfId="0" applyNumberFormat="1" applyFont="1" applyBorder="1" applyProtection="1">
      <protection locked="0"/>
    </xf>
    <xf numFmtId="49" fontId="14" fillId="7" borderId="31" xfId="0" applyNumberFormat="1" applyFont="1" applyFill="1" applyBorder="1" applyProtection="1">
      <protection locked="0"/>
    </xf>
    <xf numFmtId="49" fontId="14" fillId="7" borderId="32" xfId="0" applyNumberFormat="1" applyFont="1" applyFill="1" applyBorder="1" applyProtection="1">
      <protection locked="0"/>
    </xf>
    <xf numFmtId="164" fontId="23" fillId="0" borderId="0" xfId="0" applyNumberFormat="1" applyFont="1" applyBorder="1" applyAlignment="1" applyProtection="1">
      <protection hidden="1"/>
    </xf>
    <xf numFmtId="14" fontId="14" fillId="0" borderId="4" xfId="0" applyNumberFormat="1" applyFont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14" fillId="0" borderId="31" xfId="0" applyFont="1" applyBorder="1" applyProtection="1"/>
    <xf numFmtId="166" fontId="14" fillId="0" borderId="32" xfId="0" applyNumberFormat="1" applyFont="1" applyBorder="1" applyAlignment="1" applyProtection="1">
      <protection hidden="1"/>
    </xf>
    <xf numFmtId="0" fontId="14" fillId="0" borderId="33" xfId="0" applyFont="1" applyBorder="1" applyProtection="1">
      <protection locked="0"/>
    </xf>
    <xf numFmtId="0" fontId="1" fillId="0" borderId="24" xfId="0" applyFont="1" applyBorder="1"/>
    <xf numFmtId="0" fontId="8" fillId="0" borderId="0" xfId="0" applyFont="1" applyFill="1" applyBorder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14" fillId="0" borderId="11" xfId="0" applyFont="1" applyBorder="1" applyAlignment="1" applyProtection="1">
      <alignment horizontal="center"/>
    </xf>
    <xf numFmtId="14" fontId="3" fillId="9" borderId="5" xfId="0" applyNumberFormat="1" applyFont="1" applyFill="1" applyBorder="1" applyAlignment="1" applyProtection="1">
      <alignment horizontal="left"/>
      <protection locked="0"/>
    </xf>
    <xf numFmtId="49" fontId="9" fillId="8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6" borderId="0" xfId="0" applyFont="1" applyFill="1" applyBorder="1" applyProtection="1">
      <protection locked="0"/>
    </xf>
    <xf numFmtId="0" fontId="1" fillId="10" borderId="0" xfId="0" applyFont="1" applyFill="1" applyBorder="1" applyProtection="1">
      <protection locked="0"/>
    </xf>
    <xf numFmtId="49" fontId="11" fillId="11" borderId="5" xfId="0" applyNumberFormat="1" applyFont="1" applyFill="1" applyBorder="1" applyAlignment="1" applyProtection="1">
      <alignment horizontal="right"/>
      <protection locked="0"/>
    </xf>
    <xf numFmtId="49" fontId="1" fillId="0" borderId="30" xfId="0" applyNumberFormat="1" applyFont="1" applyBorder="1"/>
    <xf numFmtId="8" fontId="1" fillId="0" borderId="0" xfId="0" applyNumberFormat="1" applyFont="1" applyBorder="1" applyAlignment="1">
      <alignment wrapText="1"/>
    </xf>
    <xf numFmtId="0" fontId="3" fillId="10" borderId="6" xfId="0" applyNumberFormat="1" applyFont="1" applyFill="1" applyBorder="1" applyAlignment="1" applyProtection="1">
      <alignment horizontal="left"/>
      <protection locked="0"/>
    </xf>
    <xf numFmtId="14" fontId="1" fillId="0" borderId="0" xfId="0" applyNumberFormat="1" applyFont="1" applyBorder="1" applyAlignment="1" applyProtection="1">
      <alignment horizontal="left"/>
    </xf>
    <xf numFmtId="49" fontId="17" fillId="12" borderId="24" xfId="0" applyNumberFormat="1" applyFont="1" applyFill="1" applyBorder="1" applyAlignment="1" applyProtection="1">
      <alignment horizontal="center"/>
      <protection locked="0"/>
    </xf>
    <xf numFmtId="1" fontId="1" fillId="0" borderId="0" xfId="0" applyNumberFormat="1" applyFont="1" applyBorder="1" applyAlignment="1">
      <alignment wrapText="1"/>
    </xf>
    <xf numFmtId="14" fontId="1" fillId="0" borderId="8" xfId="0" applyNumberFormat="1" applyFont="1" applyBorder="1" applyAlignment="1" applyProtection="1">
      <alignment horizontal="center"/>
    </xf>
    <xf numFmtId="14" fontId="1" fillId="0" borderId="0" xfId="0" applyNumberFormat="1" applyFont="1" applyBorder="1" applyProtection="1"/>
    <xf numFmtId="0" fontId="5" fillId="0" borderId="9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Protection="1">
      <protection locked="0"/>
    </xf>
    <xf numFmtId="0" fontId="1" fillId="0" borderId="8" xfId="0" applyFont="1" applyBorder="1" applyAlignment="1" applyProtection="1"/>
    <xf numFmtId="170" fontId="3" fillId="0" borderId="5" xfId="0" applyNumberFormat="1" applyFont="1" applyBorder="1" applyAlignment="1" applyProtection="1">
      <alignment horizontal="left"/>
      <protection locked="0"/>
    </xf>
    <xf numFmtId="49" fontId="6" fillId="5" borderId="0" xfId="0" applyNumberFormat="1" applyFont="1" applyFill="1" applyBorder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3" fillId="8" borderId="0" xfId="0" applyNumberFormat="1" applyFont="1" applyFill="1" applyBorder="1" applyAlignment="1" applyProtection="1">
      <alignment horizontal="left"/>
      <protection locked="0"/>
    </xf>
    <xf numFmtId="49" fontId="1" fillId="8" borderId="0" xfId="0" applyNumberFormat="1" applyFont="1" applyFill="1" applyAlignment="1" applyProtection="1">
      <protection locked="0"/>
    </xf>
    <xf numFmtId="0" fontId="5" fillId="10" borderId="0" xfId="0" applyFont="1" applyFill="1" applyBorder="1" applyAlignment="1" applyProtection="1">
      <protection locked="0"/>
    </xf>
    <xf numFmtId="0" fontId="1" fillId="10" borderId="0" xfId="0" applyFont="1" applyFill="1" applyAlignment="1" applyProtection="1">
      <protection locked="0"/>
    </xf>
    <xf numFmtId="0" fontId="5" fillId="8" borderId="0" xfId="0" applyFont="1" applyFill="1" applyBorder="1" applyAlignment="1" applyProtection="1">
      <protection locked="0"/>
    </xf>
    <xf numFmtId="0" fontId="1" fillId="8" borderId="0" xfId="0" applyFont="1" applyFill="1" applyAlignment="1" applyProtection="1">
      <protection locked="0"/>
    </xf>
    <xf numFmtId="0" fontId="8" fillId="8" borderId="0" xfId="0" applyFont="1" applyFill="1" applyBorder="1" applyAlignment="1" applyProtection="1">
      <protection locked="0"/>
    </xf>
    <xf numFmtId="0" fontId="1" fillId="8" borderId="28" xfId="0" applyFont="1" applyFill="1" applyBorder="1" applyAlignment="1" applyProtection="1">
      <protection locked="0"/>
    </xf>
    <xf numFmtId="0" fontId="3" fillId="10" borderId="5" xfId="0" applyFont="1" applyFill="1" applyBorder="1" applyAlignment="1" applyProtection="1">
      <alignment horizontal="left"/>
      <protection locked="0"/>
    </xf>
    <xf numFmtId="0" fontId="1" fillId="10" borderId="5" xfId="0" applyFont="1" applyFill="1" applyBorder="1" applyAlignment="1" applyProtection="1">
      <alignment horizontal="left"/>
      <protection locked="0"/>
    </xf>
    <xf numFmtId="0" fontId="14" fillId="0" borderId="12" xfId="0" applyFont="1" applyBorder="1" applyAlignment="1" applyProtection="1">
      <protection locked="0"/>
    </xf>
    <xf numFmtId="0" fontId="14" fillId="0" borderId="13" xfId="0" applyFont="1" applyBorder="1" applyAlignment="1" applyProtection="1">
      <protection locked="0"/>
    </xf>
    <xf numFmtId="0" fontId="14" fillId="0" borderId="14" xfId="0" applyFont="1" applyBorder="1" applyAlignment="1" applyProtection="1">
      <protection locked="0"/>
    </xf>
    <xf numFmtId="0" fontId="1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/>
    <xf numFmtId="0" fontId="5" fillId="0" borderId="0" xfId="0" applyFont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11" fillId="0" borderId="7" xfId="0" applyFont="1" applyBorder="1" applyAlignment="1" applyProtection="1">
      <alignment vertical="top" wrapText="1"/>
      <protection locked="0"/>
    </xf>
    <xf numFmtId="0" fontId="1" fillId="0" borderId="0" xfId="0" applyFont="1" applyAlignment="1">
      <alignment vertical="top" wrapText="1"/>
    </xf>
    <xf numFmtId="0" fontId="11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/>
    <xf numFmtId="0" fontId="14" fillId="0" borderId="12" xfId="0" applyFont="1" applyBorder="1" applyAlignment="1" applyProtection="1">
      <protection hidden="1"/>
    </xf>
    <xf numFmtId="0" fontId="1" fillId="0" borderId="13" xfId="0" applyFont="1" applyBorder="1" applyAlignment="1" applyProtection="1">
      <protection hidden="1"/>
    </xf>
    <xf numFmtId="0" fontId="1" fillId="0" borderId="14" xfId="0" applyFont="1" applyBorder="1" applyAlignment="1" applyProtection="1">
      <protection hidden="1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EFEFE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8A8A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27</xdr:row>
      <xdr:rowOff>47624</xdr:rowOff>
    </xdr:from>
    <xdr:to>
      <xdr:col>6</xdr:col>
      <xdr:colOff>971550</xdr:colOff>
      <xdr:row>33</xdr:row>
      <xdr:rowOff>304799</xdr:rowOff>
    </xdr:to>
    <xdr:grpSp>
      <xdr:nvGrpSpPr>
        <xdr:cNvPr id="1058" name="Group 1"/>
        <xdr:cNvGrpSpPr>
          <a:grpSpLocks/>
        </xdr:cNvGrpSpPr>
      </xdr:nvGrpSpPr>
      <xdr:grpSpPr bwMode="auto">
        <a:xfrm>
          <a:off x="66675" y="4924424"/>
          <a:ext cx="7105650" cy="1228725"/>
          <a:chOff x="78" y="7694"/>
          <a:chExt cx="10758" cy="1830"/>
        </a:xfrm>
      </xdr:grpSpPr>
      <xdr:sp macro="" textlink="">
        <xdr:nvSpPr>
          <xdr:cNvPr id="1059" name="Rectangle 2"/>
          <xdr:cNvSpPr>
            <a:spLocks noChangeArrowheads="1"/>
          </xdr:cNvSpPr>
        </xdr:nvSpPr>
        <xdr:spPr bwMode="auto">
          <a:xfrm>
            <a:off x="78" y="7694"/>
            <a:ext cx="10758" cy="1830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 fLocksText="0">
        <xdr:nvSpPr>
          <xdr:cNvPr id="1027" name="Text Box 3"/>
          <xdr:cNvSpPr txBox="1">
            <a:spLocks noChangeArrowheads="1"/>
          </xdr:cNvSpPr>
        </xdr:nvSpPr>
        <xdr:spPr bwMode="auto">
          <a:xfrm>
            <a:off x="78" y="7694"/>
            <a:ext cx="10758" cy="17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0160" tIns="10080" rIns="20160" bIns="10080" anchor="t" upright="1"/>
          <a:lstStyle/>
          <a:p>
            <a:pPr algn="l" rtl="0">
              <a:defRPr sz="1000"/>
            </a:pPr>
            <a:r>
              <a:rPr lang="de-DE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Umsatzsteuerident-Nr.: DE218059771</a:t>
            </a: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Bezug nehmend auf Ihr o. g. Angebot wird hiermit zu den nachfolgenden Bedingungen, insbesondere</a:t>
            </a: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</a:t>
            </a:r>
            <a:r>
              <a:rPr lang="de-DE" sz="8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der Geltung der umseitigen Auftrags- und Zahlungsbedingungen</a:t>
            </a: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der Hochschule  Magdeburg-Stendal,</a:t>
            </a:r>
          </a:p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gemäß den Bestimmungen der Vergabe- und Vertragsordnung (VOL),</a:t>
            </a:r>
          </a:p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des ausschließlichen Gerichtsstands Magdeburg für alle sich aus dem Vertragsverhältnis ergebenden und damit verbundenen Streitigkeiten,</a:t>
            </a:r>
          </a:p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des </a:t>
            </a:r>
            <a:r>
              <a:rPr lang="de-DE" sz="800" b="1" i="0" u="sng" strike="noStrike" baseline="0">
                <a:solidFill>
                  <a:srgbClr val="000000"/>
                </a:solidFill>
                <a:latin typeface="Arial"/>
                <a:cs typeface="Arial"/>
              </a:rPr>
              <a:t>Ausschlusses von Teilleistungen und ggf. dafür eingereichtenTeilrechnungen sowie Transportversicherungskosten.</a:t>
            </a:r>
            <a:endParaRPr lang="de-DE" sz="800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 algn="l" rtl="0">
              <a:defRPr sz="1000"/>
            </a:pPr>
            <a:r>
              <a:rPr lang="de-DE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folgender Auftrag erteilt: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19049</xdr:colOff>
      <xdr:row>0</xdr:row>
      <xdr:rowOff>19050</xdr:rowOff>
    </xdr:from>
    <xdr:to>
      <xdr:col>0</xdr:col>
      <xdr:colOff>7118118</xdr:colOff>
      <xdr:row>62</xdr:row>
      <xdr:rowOff>25631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50"/>
          <a:ext cx="7099069" cy="10045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indexed="18"/>
    <pageSetUpPr fitToPage="1"/>
  </sheetPr>
  <dimension ref="A1:M64"/>
  <sheetViews>
    <sheetView showGridLines="0" view="pageBreakPreview" zoomScaleNormal="100" zoomScaleSheetLayoutView="100" workbookViewId="0">
      <selection activeCell="E4" sqref="E4:G4"/>
    </sheetView>
  </sheetViews>
  <sheetFormatPr baseColWidth="10" defaultColWidth="11" defaultRowHeight="12.75" x14ac:dyDescent="0.2"/>
  <cols>
    <col min="1" max="1" width="4.5703125" style="1" customWidth="1"/>
    <col min="2" max="2" width="7.28515625" style="1" customWidth="1"/>
    <col min="3" max="3" width="9.42578125" style="1" customWidth="1"/>
    <col min="4" max="4" width="39.28515625" style="1" customWidth="1"/>
    <col min="5" max="5" width="15.85546875" style="1" customWidth="1"/>
    <col min="6" max="6" width="17.140625" style="1" customWidth="1"/>
    <col min="7" max="7" width="14" style="2" bestFit="1" customWidth="1"/>
    <col min="8" max="8" width="8.85546875" style="3" hidden="1" customWidth="1"/>
    <col min="9" max="9" width="6.140625" style="1" hidden="1" customWidth="1"/>
    <col min="10" max="10" width="11" style="1" customWidth="1"/>
    <col min="11" max="16384" width="11" style="1"/>
  </cols>
  <sheetData>
    <row r="1" spans="1:13" ht="33.75" customHeight="1" x14ac:dyDescent="0.5">
      <c r="A1" s="4" t="s">
        <v>154</v>
      </c>
    </row>
    <row r="2" spans="1:13" ht="7.5" customHeight="1" x14ac:dyDescent="0.2">
      <c r="A2" s="5"/>
      <c r="B2" s="5"/>
      <c r="C2" s="5"/>
      <c r="D2" s="5"/>
      <c r="E2" s="5"/>
      <c r="F2" s="5"/>
      <c r="G2" s="6"/>
    </row>
    <row r="3" spans="1:13" x14ac:dyDescent="0.2">
      <c r="A3" s="7" t="str">
        <f>IF(F20="Magdeburg","Hochschule Magdeburg-Stendal        Postfach 36 55            39011 Magdeburg",IF(F20="Stendal","Hochschule Magdeburg-Stendal      Osterburger Str. 25             39576 Stendal","Standorteintrag fehlt"))</f>
        <v>Hochschule Magdeburg-Stendal        Postfach 36 55            39011 Magdeburg</v>
      </c>
      <c r="B3" s="8"/>
      <c r="C3" s="8"/>
      <c r="D3" s="8"/>
      <c r="E3" s="9" t="s">
        <v>0</v>
      </c>
      <c r="F3" s="10"/>
      <c r="G3" s="11"/>
      <c r="J3" s="12"/>
      <c r="K3" s="5"/>
      <c r="L3" s="5"/>
      <c r="M3" s="5"/>
    </row>
    <row r="4" spans="1:13" ht="12.75" customHeight="1" x14ac:dyDescent="0.2">
      <c r="A4" s="13"/>
      <c r="B4" s="5"/>
      <c r="C4" s="5"/>
      <c r="D4" s="5"/>
      <c r="E4" s="282"/>
      <c r="F4" s="283"/>
      <c r="G4" s="284"/>
      <c r="H4" s="14" t="str">
        <f>IF(F20="Stendal",H28,I28)</f>
        <v>N.N.</v>
      </c>
      <c r="I4" s="239">
        <f>Unterschriftsblatt!K1</f>
        <v>0</v>
      </c>
    </row>
    <row r="5" spans="1:13" ht="18" customHeight="1" x14ac:dyDescent="0.2">
      <c r="A5" s="5"/>
      <c r="B5" s="5"/>
      <c r="C5" s="5"/>
      <c r="D5" s="15"/>
      <c r="E5" s="16" t="s">
        <v>1</v>
      </c>
      <c r="F5" s="17"/>
      <c r="G5" s="11"/>
    </row>
    <row r="6" spans="1:13" ht="13.5" customHeight="1" x14ac:dyDescent="0.2">
      <c r="A6" s="5" t="s">
        <v>2</v>
      </c>
      <c r="B6" s="5"/>
      <c r="C6" s="5"/>
      <c r="D6" s="15"/>
      <c r="E6" s="18" t="s">
        <v>3</v>
      </c>
      <c r="F6" s="5"/>
      <c r="G6" s="19"/>
    </row>
    <row r="7" spans="1:13" ht="13.5" customHeight="1" x14ac:dyDescent="0.25">
      <c r="A7" s="177"/>
      <c r="B7" s="195"/>
      <c r="C7" s="195"/>
      <c r="D7" s="196"/>
      <c r="E7" s="20" t="s">
        <v>4</v>
      </c>
      <c r="F7" s="20"/>
      <c r="G7" s="21"/>
    </row>
    <row r="8" spans="1:13" ht="15.75" x14ac:dyDescent="0.25">
      <c r="A8" s="177"/>
      <c r="B8" s="195"/>
      <c r="C8" s="195"/>
      <c r="D8" s="196"/>
      <c r="E8" s="5" t="s">
        <v>5</v>
      </c>
      <c r="F8" s="237"/>
      <c r="G8" s="245"/>
    </row>
    <row r="9" spans="1:13" ht="15.75" x14ac:dyDescent="0.25">
      <c r="A9" s="177"/>
      <c r="B9" s="195"/>
      <c r="C9" s="195"/>
      <c r="D9" s="196"/>
      <c r="E9" s="246"/>
      <c r="F9" s="249" t="s">
        <v>122</v>
      </c>
      <c r="G9" s="249"/>
    </row>
    <row r="10" spans="1:13" ht="15.75" x14ac:dyDescent="0.25">
      <c r="A10" s="251"/>
      <c r="B10" s="252"/>
      <c r="C10" s="177" t="s">
        <v>123</v>
      </c>
      <c r="D10" s="195"/>
      <c r="E10" s="188" t="s">
        <v>6</v>
      </c>
      <c r="F10" s="189"/>
      <c r="G10" s="190"/>
      <c r="K10" s="22"/>
      <c r="L10" s="23"/>
      <c r="M10" s="23"/>
    </row>
    <row r="11" spans="1:13" ht="15.75" x14ac:dyDescent="0.25">
      <c r="A11" s="25"/>
      <c r="B11" s="5"/>
      <c r="C11" s="5"/>
      <c r="D11" s="5"/>
      <c r="E11" s="203"/>
      <c r="F11" s="259"/>
      <c r="G11" s="260"/>
      <c r="K11" s="24"/>
      <c r="L11" s="23"/>
      <c r="M11" s="23"/>
    </row>
    <row r="12" spans="1:13" ht="15.75" x14ac:dyDescent="0.25">
      <c r="A12" s="25"/>
      <c r="B12" s="5"/>
      <c r="C12" s="5"/>
      <c r="D12" s="5"/>
      <c r="E12" s="204" t="s">
        <v>7</v>
      </c>
      <c r="F12" s="26" t="str">
        <f>IF($F$20="Magdeburg","0391/",IF($F$20="Stendal","03931/","VW?"))</f>
        <v>0391/</v>
      </c>
      <c r="G12" s="197" t="s">
        <v>161</v>
      </c>
      <c r="K12" s="24"/>
      <c r="L12" s="23"/>
      <c r="M12" s="23"/>
    </row>
    <row r="13" spans="1:13" ht="15.75" x14ac:dyDescent="0.25">
      <c r="A13" s="25"/>
      <c r="B13" s="5"/>
      <c r="C13" s="5"/>
      <c r="D13" s="5"/>
      <c r="E13" s="204" t="s">
        <v>8</v>
      </c>
      <c r="F13" s="26" t="str">
        <f>IF($F$20="Magdeburg","0391/",IF($F$20="Stendal","03931/","VW?"))</f>
        <v>0391/</v>
      </c>
      <c r="G13" s="197" t="s">
        <v>161</v>
      </c>
    </row>
    <row r="14" spans="1:13" x14ac:dyDescent="0.2">
      <c r="A14" s="5"/>
      <c r="B14" s="5"/>
      <c r="C14" s="5"/>
      <c r="D14" s="5"/>
      <c r="E14" s="248" t="s">
        <v>186</v>
      </c>
      <c r="F14" s="191"/>
      <c r="G14" s="192"/>
    </row>
    <row r="15" spans="1:13" x14ac:dyDescent="0.2">
      <c r="A15" s="27" t="s">
        <v>9</v>
      </c>
      <c r="B15" s="5"/>
      <c r="C15" s="28"/>
      <c r="D15" s="27" t="s">
        <v>10</v>
      </c>
      <c r="E15" s="29" t="s">
        <v>11</v>
      </c>
      <c r="F15" s="242"/>
      <c r="G15" s="31" t="s">
        <v>12</v>
      </c>
    </row>
    <row r="16" spans="1:13" x14ac:dyDescent="0.2">
      <c r="A16" s="250"/>
      <c r="B16" s="250"/>
      <c r="C16" s="250"/>
      <c r="D16" s="233"/>
      <c r="E16" s="261"/>
      <c r="F16" s="262"/>
      <c r="G16" s="241"/>
    </row>
    <row r="17" spans="1:9" ht="9" customHeight="1" x14ac:dyDescent="0.2">
      <c r="A17" s="28"/>
      <c r="B17" s="5"/>
      <c r="C17" s="30"/>
      <c r="D17" s="32"/>
      <c r="E17" s="5"/>
      <c r="F17" s="5"/>
      <c r="G17" s="6"/>
    </row>
    <row r="18" spans="1:9" ht="15.75" x14ac:dyDescent="0.25">
      <c r="A18" s="33" t="s">
        <v>13</v>
      </c>
      <c r="B18" s="23"/>
      <c r="C18" s="23"/>
      <c r="D18" s="34"/>
      <c r="E18" s="35" t="s">
        <v>14</v>
      </c>
      <c r="F18" s="35"/>
      <c r="G18" s="6"/>
    </row>
    <row r="19" spans="1:9" x14ac:dyDescent="0.2">
      <c r="A19" s="36" t="s">
        <v>154</v>
      </c>
      <c r="E19" s="22" t="s">
        <v>154</v>
      </c>
      <c r="F19" s="22"/>
      <c r="G19" s="6"/>
    </row>
    <row r="20" spans="1:9" x14ac:dyDescent="0.2">
      <c r="A20" s="37" t="str">
        <f>IF(F20="Magdeburg","Postfach 36 55",IF(F20="Stendal","Osterburger Str. 25","Standorteintrag fehlt"))</f>
        <v>Postfach 36 55</v>
      </c>
      <c r="E20" s="205" t="s">
        <v>15</v>
      </c>
      <c r="F20" s="257" t="s">
        <v>185</v>
      </c>
      <c r="G20" s="258"/>
    </row>
    <row r="21" spans="1:9" x14ac:dyDescent="0.2">
      <c r="E21" s="201"/>
      <c r="F21" s="230"/>
      <c r="G21" s="231"/>
    </row>
    <row r="22" spans="1:9" x14ac:dyDescent="0.2">
      <c r="A22" s="37" t="str">
        <f>IF(F20="Magdeburg","39011 Magdeburg",IF(F20="Stendal","39576 Stendal","Standorteintrag fehlt"))</f>
        <v>39011 Magdeburg</v>
      </c>
      <c r="B22" s="23"/>
      <c r="C22" s="23"/>
      <c r="D22" s="5"/>
      <c r="E22" s="201" t="s">
        <v>124</v>
      </c>
      <c r="F22" s="257"/>
      <c r="G22" s="258"/>
      <c r="I22" s="38" t="str">
        <f>LEFT(F22,4)</f>
        <v/>
      </c>
    </row>
    <row r="23" spans="1:9" s="176" customFormat="1" x14ac:dyDescent="0.2">
      <c r="A23" s="200"/>
      <c r="B23" s="174"/>
      <c r="C23" s="174"/>
      <c r="D23" s="174"/>
      <c r="E23" s="235" t="s">
        <v>175</v>
      </c>
      <c r="F23" s="237"/>
      <c r="G23" s="237"/>
      <c r="H23" s="3"/>
      <c r="I23" s="175"/>
    </row>
    <row r="24" spans="1:9" x14ac:dyDescent="0.2">
      <c r="A24" s="94"/>
      <c r="B24" s="5"/>
      <c r="C24" s="5"/>
      <c r="D24" s="5"/>
      <c r="E24" s="236" t="s">
        <v>177</v>
      </c>
      <c r="F24" s="255"/>
      <c r="G24" s="256"/>
      <c r="I24" s="15"/>
    </row>
    <row r="25" spans="1:9" x14ac:dyDescent="0.2">
      <c r="A25" s="5"/>
      <c r="B25" s="5"/>
      <c r="C25" s="5"/>
      <c r="D25" s="39"/>
      <c r="E25" s="206"/>
      <c r="F25" s="37" t="str">
        <f>IF(F20="Magdeburg","39114 Magdeburg",IF(F20="Stendal","39576 Stendal","Standorteintrag fehlt"))</f>
        <v>39114 Magdeburg</v>
      </c>
      <c r="G25" s="198"/>
      <c r="I25" s="14" t="str">
        <f>IF(I22="Sozi","SG",IF(I22="Inge","IWID",IF(I22="IWID","IWID",IF(I22="Komm","KM",IF(I22="Bauw","B",IF(I22="Wass","WK",IF(I22="Pror","ProR",IF(I22="Weit","ZfW","FF"))))))))</f>
        <v>FF</v>
      </c>
    </row>
    <row r="26" spans="1:9" x14ac:dyDescent="0.2">
      <c r="A26" s="5"/>
      <c r="B26" s="5"/>
      <c r="C26" s="5"/>
      <c r="D26" s="39"/>
      <c r="E26" s="207" t="s">
        <v>16</v>
      </c>
      <c r="F26" s="253"/>
      <c r="G26" s="254"/>
      <c r="I26" s="14"/>
    </row>
    <row r="27" spans="1:9" x14ac:dyDescent="0.2">
      <c r="A27" s="5"/>
      <c r="B27" s="5"/>
      <c r="C27" s="5"/>
      <c r="D27" s="5"/>
      <c r="E27" s="207" t="s">
        <v>123</v>
      </c>
      <c r="F27" s="199" t="s">
        <v>176</v>
      </c>
      <c r="G27" s="234"/>
      <c r="I27" s="40" t="str">
        <f>IF(I25&lt;&gt;"FF","",IF(I22="Inte","IO",IF(I22="Bibl","BIBL",IF(OR(I22="Verw",I22="Allg"),"V",IF(OR(I22="Zent",I22="Info",I22="ZKI"),"ZKI",IF(I22="Rekt","Rekt",IF(I22="Hoch","HSSP",IF(I22="ZIM","ZIM","FE"))))))))</f>
        <v>FE</v>
      </c>
    </row>
    <row r="28" spans="1:9" x14ac:dyDescent="0.2">
      <c r="A28" s="5"/>
      <c r="B28" s="5"/>
      <c r="C28" s="5"/>
      <c r="D28" s="5"/>
      <c r="H28" s="41" t="str">
        <f>IF(I22="Wirt","WiWi-SDL",IF(I22="Ange","AHW-SDL",IF(OR(I22="ZKI",I22="Zki"),"ZKI-SDL",IF(I22="Verw","V-SDL",IF(I22="Inte","IO-SDL",IF(I22="Bibl","BIBO-SDL","N.N.-SDL"))))))</f>
        <v>N.N.-SDL</v>
      </c>
      <c r="I28" s="40" t="str">
        <f>IF(I25&lt;&gt;"FF",I25,IF(I27&lt;&gt;"FE",I27,"N.N."))</f>
        <v>N.N.</v>
      </c>
    </row>
    <row r="29" spans="1:9" x14ac:dyDescent="0.2">
      <c r="A29" s="5"/>
      <c r="B29" s="5"/>
      <c r="C29" s="5"/>
      <c r="D29" s="5"/>
      <c r="E29" s="5"/>
      <c r="F29" s="5"/>
      <c r="G29" s="6"/>
      <c r="I29" s="1">
        <f ca="1">YEAR(Unterschriftsblatt!C65)</f>
        <v>2021</v>
      </c>
    </row>
    <row r="30" spans="1:9" x14ac:dyDescent="0.2">
      <c r="A30" s="5"/>
      <c r="B30" s="5"/>
      <c r="C30" s="5"/>
      <c r="D30" s="5"/>
      <c r="E30" s="5"/>
      <c r="F30" s="5"/>
      <c r="G30" s="6"/>
      <c r="I30" s="40" t="str">
        <f ca="1">RIGHT(I29,2)</f>
        <v>21</v>
      </c>
    </row>
    <row r="31" spans="1:9" x14ac:dyDescent="0.2">
      <c r="A31" s="5"/>
      <c r="B31" s="5"/>
      <c r="C31" s="5"/>
      <c r="D31" s="5"/>
      <c r="E31" s="5"/>
      <c r="F31" s="5"/>
      <c r="G31" s="6"/>
    </row>
    <row r="32" spans="1:9" x14ac:dyDescent="0.2">
      <c r="A32" s="5"/>
      <c r="B32" s="5"/>
      <c r="C32" s="5"/>
      <c r="D32" s="5"/>
      <c r="E32" s="5"/>
      <c r="F32" s="5"/>
      <c r="G32" s="6"/>
    </row>
    <row r="33" spans="1:9" x14ac:dyDescent="0.2">
      <c r="A33" s="5"/>
      <c r="B33" s="5"/>
      <c r="C33" s="5"/>
      <c r="D33" s="5"/>
      <c r="E33" s="5"/>
      <c r="F33" s="5"/>
      <c r="G33" s="6"/>
    </row>
    <row r="34" spans="1:9" ht="27" customHeight="1" x14ac:dyDescent="0.2">
      <c r="A34" s="5"/>
      <c r="B34" s="5"/>
      <c r="C34" s="5"/>
      <c r="D34" s="5"/>
      <c r="E34" s="5"/>
      <c r="F34" s="5"/>
      <c r="G34" s="6"/>
    </row>
    <row r="35" spans="1:9" s="46" customFormat="1" ht="24" customHeight="1" x14ac:dyDescent="0.2">
      <c r="A35" s="42" t="s">
        <v>17</v>
      </c>
      <c r="B35" s="42" t="s">
        <v>18</v>
      </c>
      <c r="C35" s="42" t="s">
        <v>19</v>
      </c>
      <c r="D35" s="247" t="s">
        <v>20</v>
      </c>
      <c r="E35" s="43" t="s">
        <v>21</v>
      </c>
      <c r="F35" s="44" t="s">
        <v>22</v>
      </c>
      <c r="G35" s="43" t="s">
        <v>23</v>
      </c>
      <c r="H35" s="45"/>
    </row>
    <row r="36" spans="1:9" s="46" customFormat="1" ht="24.95" customHeight="1" x14ac:dyDescent="0.2">
      <c r="A36" s="47">
        <v>1</v>
      </c>
      <c r="B36" s="47"/>
      <c r="C36" s="48">
        <v>0.19</v>
      </c>
      <c r="D36" s="49"/>
      <c r="E36" s="50"/>
      <c r="F36" s="193"/>
      <c r="G36" s="51">
        <f>IF(B36*E36&gt;0,ROUND((B36*E36)-(F36*B36*E36),2),IF(B36*E36&lt;0,ROUND((B36*E36)+(F36*B36*E36),2),0))</f>
        <v>0</v>
      </c>
      <c r="H36" s="52">
        <f>IF(C36&lt;&gt;19%,0,IF('Folgeblatt _2_'!$D$26&gt;0,(Deckblatt!G36-'Folgeblatt _2_'!$D$26*Deckblatt!G36)*C36,IF(Folgeblatt!$D$26&gt;0,(Deckblatt!G36-Deckblatt!G36*Folgeblatt!$D$26)*Deckblatt!C36,(Deckblatt!G36-Deckblatt!G36*Deckblatt!$D$47)*Deckblatt!C36)))</f>
        <v>0</v>
      </c>
      <c r="I36" s="53">
        <f>IF(C36&lt;&gt;7%,0,IF('Folgeblatt _2_'!$D$26&gt;0,(Deckblatt!G36-'Folgeblatt _2_'!$D$26*Deckblatt!G36)*C36,IF(Folgeblatt!$D$26&gt;0,(Deckblatt!G36-Deckblatt!G36*Folgeblatt!$D$26)*Deckblatt!C36,(Deckblatt!G36-Deckblatt!G36*Deckblatt!$D$47)*Deckblatt!C36)))</f>
        <v>0</v>
      </c>
    </row>
    <row r="37" spans="1:9" s="46" customFormat="1" ht="24.95" customHeight="1" x14ac:dyDescent="0.2">
      <c r="A37" s="47">
        <f>A36+1</f>
        <v>2</v>
      </c>
      <c r="B37" s="47"/>
      <c r="C37" s="48">
        <v>0.19</v>
      </c>
      <c r="D37" s="49"/>
      <c r="E37" s="50"/>
      <c r="F37" s="194"/>
      <c r="G37" s="51">
        <f t="shared" ref="G37:G45" si="0">IF(B37*E37&gt;0,ROUND((B37*E37)-(F37*B37*E37),2),IF(B37*E37&lt;0,ROUND((B37*E37)+(F37*B37*E37),2),0))</f>
        <v>0</v>
      </c>
      <c r="H37" s="52">
        <f>IF(C37&lt;&gt;19%,0,IF('Folgeblatt _2_'!$D$26&gt;0,(Deckblatt!G37-'Folgeblatt _2_'!$D$26*Deckblatt!G37)*C37,IF(Folgeblatt!$D$26&gt;0,(Deckblatt!G37-Deckblatt!G37*Folgeblatt!$D$26)*Deckblatt!C37,(Deckblatt!G37-Deckblatt!G37*Deckblatt!$D$47)*Deckblatt!C37)))</f>
        <v>0</v>
      </c>
      <c r="I37" s="53">
        <f>IF(C37&lt;&gt;7%,0,IF('Folgeblatt _2_'!$D$26&gt;0,(Deckblatt!G37-'Folgeblatt _2_'!$D$26*Deckblatt!G37)*C37,IF(Folgeblatt!$D$26&gt;0,(Deckblatt!G37-Deckblatt!G37*Folgeblatt!$D$26)*Deckblatt!C37,(Deckblatt!G37-Deckblatt!G37*Deckblatt!$D$47)*Deckblatt!C37)))</f>
        <v>0</v>
      </c>
    </row>
    <row r="38" spans="1:9" s="55" customFormat="1" ht="24.95" customHeight="1" x14ac:dyDescent="0.2">
      <c r="A38" s="47">
        <v>3</v>
      </c>
      <c r="B38" s="47"/>
      <c r="C38" s="48">
        <v>0.19</v>
      </c>
      <c r="D38" s="49"/>
      <c r="E38" s="50"/>
      <c r="F38" s="194"/>
      <c r="G38" s="51">
        <f t="shared" si="0"/>
        <v>0</v>
      </c>
      <c r="H38" s="52">
        <f>IF(C38&lt;&gt;19%,0,IF('Folgeblatt _2_'!$D$26&gt;0,(Deckblatt!G38-'Folgeblatt _2_'!$D$26*Deckblatt!G38)*C38,IF(Folgeblatt!$D$26&gt;0,(Deckblatt!G38-Deckblatt!G38*Folgeblatt!$D$26)*Deckblatt!C38,(Deckblatt!G38-Deckblatt!G38*Deckblatt!$D$47)*Deckblatt!C38)))</f>
        <v>0</v>
      </c>
      <c r="I38" s="53">
        <f>IF(C38&lt;&gt;7%,0,IF('Folgeblatt _2_'!$D$26&gt;0,(Deckblatt!G38-'Folgeblatt _2_'!$D$26*Deckblatt!G38)*C38,IF(Folgeblatt!$D$26&gt;0,(Deckblatt!G38-Deckblatt!G38*Folgeblatt!$D$26)*Deckblatt!C38,(Deckblatt!G38-Deckblatt!G38*Deckblatt!$D$47)*Deckblatt!C38)))</f>
        <v>0</v>
      </c>
    </row>
    <row r="39" spans="1:9" s="55" customFormat="1" ht="24.95" customHeight="1" x14ac:dyDescent="0.2">
      <c r="A39" s="47">
        <f>A38+1</f>
        <v>4</v>
      </c>
      <c r="B39" s="47"/>
      <c r="C39" s="48"/>
      <c r="D39" s="49"/>
      <c r="E39" s="50"/>
      <c r="F39" s="194"/>
      <c r="G39" s="51">
        <f t="shared" si="0"/>
        <v>0</v>
      </c>
      <c r="H39" s="52">
        <f>IF(C39&lt;&gt;19%,0,IF('Folgeblatt _2_'!$D$26&gt;0,(Deckblatt!G39-'Folgeblatt _2_'!$D$26*Deckblatt!G39)*C39,IF(Folgeblatt!$D$26&gt;0,(Deckblatt!G39-Deckblatt!G39*Folgeblatt!$D$26)*Deckblatt!C39,(Deckblatt!G39-Deckblatt!G39*Deckblatt!$D$47)*Deckblatt!C39)))</f>
        <v>0</v>
      </c>
      <c r="I39" s="53">
        <f>IF(C39&lt;&gt;7%,0,IF('Folgeblatt _2_'!$D$26&gt;0,(Deckblatt!G39-'Folgeblatt _2_'!$D$26*Deckblatt!G39)*C39,IF(Folgeblatt!$D$26&gt;0,(Deckblatt!G39-Deckblatt!G39*Folgeblatt!$D$26)*Deckblatt!C39,(Deckblatt!G39-Deckblatt!G39*Deckblatt!$D$47)*Deckblatt!C39)))</f>
        <v>0</v>
      </c>
    </row>
    <row r="40" spans="1:9" s="55" customFormat="1" ht="24.95" customHeight="1" x14ac:dyDescent="0.2">
      <c r="A40" s="47">
        <f>A39+1</f>
        <v>5</v>
      </c>
      <c r="B40" s="47"/>
      <c r="C40" s="48"/>
      <c r="D40" s="49"/>
      <c r="E40" s="50"/>
      <c r="F40" s="194"/>
      <c r="G40" s="51">
        <f t="shared" si="0"/>
        <v>0</v>
      </c>
      <c r="H40" s="52">
        <f>IF(C40&lt;&gt;19%,0,IF('Folgeblatt _2_'!$D$26&gt;0,(Deckblatt!G40-'Folgeblatt _2_'!$D$26*Deckblatt!G40)*C40,IF(Folgeblatt!$D$26&gt;0,(Deckblatt!G40-Deckblatt!G40*Folgeblatt!$D$26)*Deckblatt!C40,(Deckblatt!G40-Deckblatt!G40*Deckblatt!$D$47)*Deckblatt!C40)))</f>
        <v>0</v>
      </c>
      <c r="I40" s="53">
        <f>IF(C40&lt;&gt;7%,0,IF('Folgeblatt _2_'!$D$26&gt;0,(Deckblatt!G40-'Folgeblatt _2_'!$D$26*Deckblatt!G40)*C40,IF(Folgeblatt!$D$26&gt;0,(Deckblatt!G40-Deckblatt!G40*Folgeblatt!$D$26)*Deckblatt!C40,(Deckblatt!G40-Deckblatt!G40*Deckblatt!$D$47)*Deckblatt!C40)))</f>
        <v>0</v>
      </c>
    </row>
    <row r="41" spans="1:9" s="46" customFormat="1" ht="24.95" customHeight="1" x14ac:dyDescent="0.2">
      <c r="A41" s="47">
        <v>6</v>
      </c>
      <c r="B41" s="47"/>
      <c r="C41" s="48"/>
      <c r="D41" s="49"/>
      <c r="E41" s="50"/>
      <c r="F41" s="194"/>
      <c r="G41" s="51">
        <f t="shared" si="0"/>
        <v>0</v>
      </c>
      <c r="H41" s="52">
        <f>IF(C41&lt;&gt;19%,0,IF('Folgeblatt _2_'!$D$26&gt;0,(Deckblatt!G41-'Folgeblatt _2_'!$D$26*Deckblatt!G41)*C41,IF(Folgeblatt!$D$26&gt;0,(Deckblatt!G41-Deckblatt!G41*Folgeblatt!$D$26)*Deckblatt!C41,(Deckblatt!G41-Deckblatt!G41*Deckblatt!$D$47)*Deckblatt!C41)))</f>
        <v>0</v>
      </c>
      <c r="I41" s="53">
        <f>IF(C41&lt;&gt;7%,0,IF('Folgeblatt _2_'!$D$26&gt;0,(Deckblatt!G41-'Folgeblatt _2_'!$D$26*Deckblatt!G41)*C41,IF(Folgeblatt!$D$26&gt;0,(Deckblatt!G41-Deckblatt!G41*Folgeblatt!$D$26)*Deckblatt!C41,(Deckblatt!G41-Deckblatt!G41*Deckblatt!$D$47)*Deckblatt!C41)))</f>
        <v>0</v>
      </c>
    </row>
    <row r="42" spans="1:9" s="46" customFormat="1" ht="24.95" customHeight="1" x14ac:dyDescent="0.2">
      <c r="A42" s="47">
        <v>7</v>
      </c>
      <c r="B42" s="47"/>
      <c r="C42" s="48"/>
      <c r="D42" s="49"/>
      <c r="E42" s="50"/>
      <c r="F42" s="194"/>
      <c r="G42" s="51">
        <f t="shared" si="0"/>
        <v>0</v>
      </c>
      <c r="H42" s="52">
        <f>IF(C42&lt;&gt;19%,0,IF('Folgeblatt _2_'!$D$26&gt;0,(Deckblatt!G42-'Folgeblatt _2_'!$D$26*Deckblatt!G42)*C42,IF(Folgeblatt!$D$26&gt;0,(Deckblatt!G42-Deckblatt!G42*Folgeblatt!$D$26)*Deckblatt!C42,(Deckblatt!G42-Deckblatt!G42*Deckblatt!$D$47)*Deckblatt!C42)))</f>
        <v>0</v>
      </c>
      <c r="I42" s="53">
        <f>IF(C42&lt;&gt;7%,0,IF('Folgeblatt _2_'!$D$26&gt;0,(Deckblatt!G42-'Folgeblatt _2_'!$D$26*Deckblatt!G42)*C42,IF(Folgeblatt!$D$26&gt;0,(Deckblatt!G42-Deckblatt!G42*Folgeblatt!$D$26)*Deckblatt!C42,(Deckblatt!G42-Deckblatt!G42*Deckblatt!$D$47)*Deckblatt!C42)))</f>
        <v>0</v>
      </c>
    </row>
    <row r="43" spans="1:9" s="46" customFormat="1" ht="24.95" customHeight="1" x14ac:dyDescent="0.2">
      <c r="A43" s="47">
        <v>8</v>
      </c>
      <c r="B43" s="47"/>
      <c r="C43" s="48"/>
      <c r="D43" s="49"/>
      <c r="E43" s="50"/>
      <c r="F43" s="194"/>
      <c r="G43" s="51">
        <f t="shared" si="0"/>
        <v>0</v>
      </c>
      <c r="H43" s="52">
        <f>IF(C43&lt;&gt;19%,0,IF('Folgeblatt _2_'!$D$26&gt;0,(Deckblatt!G43-'Folgeblatt _2_'!$D$26*Deckblatt!G43)*C43,IF(Folgeblatt!$D$26&gt;0,(Deckblatt!G43-Deckblatt!G43*Folgeblatt!$D$26)*Deckblatt!C43,(Deckblatt!G43-Deckblatt!G43*Deckblatt!$D$47)*Deckblatt!C43)))</f>
        <v>0</v>
      </c>
      <c r="I43" s="53">
        <f>IF(C43&lt;&gt;7%,0,IF('Folgeblatt _2_'!$D$26&gt;0,(Deckblatt!G43-'Folgeblatt _2_'!$D$26*Deckblatt!G43)*C43,IF(Folgeblatt!$D$26&gt;0,(Deckblatt!G43-Deckblatt!G43*Folgeblatt!$D$26)*Deckblatt!C43,(Deckblatt!G43-Deckblatt!G43*Deckblatt!$D$47)*Deckblatt!C43)))</f>
        <v>0</v>
      </c>
    </row>
    <row r="44" spans="1:9" s="46" customFormat="1" ht="24.95" customHeight="1" x14ac:dyDescent="0.2">
      <c r="A44" s="47">
        <v>9</v>
      </c>
      <c r="B44" s="47"/>
      <c r="C44" s="48"/>
      <c r="D44" s="49"/>
      <c r="E44" s="50"/>
      <c r="F44" s="194"/>
      <c r="G44" s="51">
        <f t="shared" si="0"/>
        <v>0</v>
      </c>
      <c r="H44" s="52">
        <f>IF(C44&lt;&gt;19%,0,IF('Folgeblatt _2_'!$D$26&gt;0,(Deckblatt!G44-'Folgeblatt _2_'!$D$26*Deckblatt!G44)*C44,IF(Folgeblatt!$D$26&gt;0,(Deckblatt!G44-Deckblatt!G44*Folgeblatt!$D$26)*Deckblatt!C44,(Deckblatt!G44-Deckblatt!G44*Deckblatt!$D$47)*Deckblatt!C44)))</f>
        <v>0</v>
      </c>
      <c r="I44" s="53">
        <f>IF(C44&lt;&gt;7%,0,IF('Folgeblatt _2_'!$D$26&gt;0,(Deckblatt!G44-'Folgeblatt _2_'!$D$26*Deckblatt!G44)*C44,IF(Folgeblatt!$D$26&gt;0,(Deckblatt!G44-Deckblatt!G44*Folgeblatt!$D$26)*Deckblatt!C44,(Deckblatt!G44-Deckblatt!G44*Deckblatt!$D$47)*Deckblatt!C44)))</f>
        <v>0</v>
      </c>
    </row>
    <row r="45" spans="1:9" s="46" customFormat="1" ht="21.75" customHeight="1" x14ac:dyDescent="0.2">
      <c r="A45" s="47">
        <v>10</v>
      </c>
      <c r="B45" s="47"/>
      <c r="C45" s="48"/>
      <c r="D45" s="49"/>
      <c r="E45" s="50"/>
      <c r="F45" s="194"/>
      <c r="G45" s="51">
        <f t="shared" si="0"/>
        <v>0</v>
      </c>
      <c r="H45" s="52">
        <f>IF(C45&lt;&gt;19%,0,IF('Folgeblatt _2_'!$D$26&gt;0,(Deckblatt!G45-'Folgeblatt _2_'!$D$26*Deckblatt!G45)*C45,IF(Folgeblatt!$D$26&gt;0,(Deckblatt!G45-Deckblatt!G45*Folgeblatt!$D$26)*Deckblatt!C45,(Deckblatt!G45-Deckblatt!G45*Deckblatt!$D$47)*Deckblatt!C45)))</f>
        <v>0</v>
      </c>
      <c r="I45" s="53">
        <f>IF(C45&lt;&gt;7%,0,IF('Folgeblatt _2_'!$D$26&gt;0,(Deckblatt!G45-'Folgeblatt _2_'!$D$26*Deckblatt!G45)*C45,IF(Folgeblatt!$D$26&gt;0,(Deckblatt!G45-Deckblatt!G45*Folgeblatt!$D$26)*Deckblatt!C45,(Deckblatt!G45-Deckblatt!G45*Deckblatt!$D$47)*Deckblatt!C45)))</f>
        <v>0</v>
      </c>
    </row>
    <row r="46" spans="1:9" s="46" customFormat="1" ht="12.75" hidden="1" customHeight="1" x14ac:dyDescent="0.2">
      <c r="B46" s="56"/>
      <c r="C46" s="56"/>
      <c r="D46" s="57"/>
      <c r="E46" s="58"/>
      <c r="F46" s="59"/>
      <c r="G46" s="51">
        <f>IF(B46*E46&gt;0,(B46*E46)-(F46*B46*E46),0)</f>
        <v>0</v>
      </c>
      <c r="H46" s="60">
        <f>ROUND(SUM(H36:H45),2)</f>
        <v>0</v>
      </c>
      <c r="I46" s="60">
        <f>ROUND(SUM(I36:I45),2)</f>
        <v>0</v>
      </c>
    </row>
    <row r="47" spans="1:9" s="46" customFormat="1" ht="12.75" hidden="1" customHeight="1" x14ac:dyDescent="0.2">
      <c r="A47" s="61"/>
      <c r="B47" s="56"/>
      <c r="C47" s="56"/>
      <c r="D47" s="57"/>
      <c r="E47" s="58" t="s">
        <v>24</v>
      </c>
      <c r="F47" s="59"/>
      <c r="G47" s="51" t="e">
        <f>IF(B47*E47&gt;0,(B47*E47)-(F47*B47*E47),0)</f>
        <v>#VALUE!</v>
      </c>
      <c r="H47" s="62"/>
    </row>
    <row r="48" spans="1:9" s="55" customFormat="1" ht="18" customHeight="1" x14ac:dyDescent="0.2">
      <c r="A48" s="61" t="s">
        <v>25</v>
      </c>
      <c r="B48" s="63"/>
      <c r="C48" s="178">
        <f>IF(OR(Unterschriftsblatt!C32="ja",Unterschriftsblatt!C32="j"),3%,IF(OR(Unterschriftsblatt!C32="nein",Unterschriftsblatt!C32="n"),Unterschriftsblatt!C34,0%))</f>
        <v>0.03</v>
      </c>
      <c r="D48" s="64" t="s">
        <v>26</v>
      </c>
      <c r="E48" s="58" t="s">
        <v>27</v>
      </c>
      <c r="F48" s="59"/>
      <c r="G48" s="65">
        <f>SUM(G36:G45)</f>
        <v>0</v>
      </c>
      <c r="H48" s="52"/>
      <c r="I48" s="53"/>
    </row>
    <row r="49" spans="1:9" s="46" customFormat="1" ht="12" customHeight="1" x14ac:dyDescent="0.2">
      <c r="A49" s="61" t="s">
        <v>28</v>
      </c>
      <c r="B49" s="63"/>
      <c r="C49" s="63"/>
      <c r="D49" s="5"/>
      <c r="E49" s="58"/>
      <c r="F49" s="66"/>
      <c r="G49" s="67"/>
      <c r="H49" s="68"/>
    </row>
    <row r="50" spans="1:9" s="46" customFormat="1" ht="18" customHeight="1" x14ac:dyDescent="0.2">
      <c r="A50" s="69" t="s">
        <v>29</v>
      </c>
      <c r="B50" s="70"/>
      <c r="C50" s="70"/>
      <c r="D50" s="71">
        <f>IF(G50&lt;&gt;0,I46,0)</f>
        <v>0</v>
      </c>
      <c r="E50" s="72" t="s">
        <v>30</v>
      </c>
      <c r="F50" s="73"/>
      <c r="G50" s="74">
        <f>IF(G48=Folgeblatt!G27,H46+I46+H48,0)</f>
        <v>0</v>
      </c>
      <c r="H50" s="68"/>
    </row>
    <row r="51" spans="1:9" s="46" customFormat="1" ht="12.75" hidden="1" customHeight="1" x14ac:dyDescent="0.2">
      <c r="B51" s="56"/>
      <c r="C51" s="56"/>
      <c r="E51" s="75"/>
      <c r="F51" s="75"/>
      <c r="G51" s="76"/>
      <c r="H51" s="68"/>
    </row>
    <row r="52" spans="1:9" s="46" customFormat="1" ht="18" customHeight="1" x14ac:dyDescent="0.2">
      <c r="B52" s="56"/>
      <c r="C52" s="56"/>
      <c r="E52" s="77" t="s">
        <v>31</v>
      </c>
      <c r="F52" s="78"/>
      <c r="G52" s="79">
        <f>IF(G$48=Folgeblatt!G$27,SUM(G$48,G$50,G51),"Folgeblatt")</f>
        <v>0</v>
      </c>
      <c r="H52" s="68"/>
      <c r="I52" s="240">
        <f>Unterschriftsblatt!$K$15</f>
        <v>0</v>
      </c>
    </row>
    <row r="53" spans="1:9" s="46" customFormat="1" ht="18" customHeight="1" x14ac:dyDescent="0.2">
      <c r="B53" s="56"/>
      <c r="C53" s="56"/>
      <c r="E53" s="80" t="str">
        <f>IF(OR(C48=0,G52="Folgeblatt"),"   ","abzüglich Skonto:")</f>
        <v>abzüglich Skonto:</v>
      </c>
      <c r="F53" s="80"/>
      <c r="G53" s="81">
        <f>IF(OR(C48=0,G52="Folgeblatt"),"   ",G52-G52*C48)</f>
        <v>0</v>
      </c>
      <c r="H53" s="68"/>
      <c r="I53" s="244">
        <f>Unterschriftsblatt!$K$12</f>
        <v>0</v>
      </c>
    </row>
    <row r="54" spans="1:9" s="46" customFormat="1" ht="18" customHeight="1" x14ac:dyDescent="0.25">
      <c r="A54" s="56"/>
      <c r="B54" s="82" t="s">
        <v>32</v>
      </c>
      <c r="C54" s="5"/>
      <c r="D54" s="5"/>
      <c r="E54" s="56"/>
      <c r="F54" s="56"/>
      <c r="G54" s="83"/>
      <c r="H54" s="68"/>
    </row>
    <row r="55" spans="1:9" x14ac:dyDescent="0.2">
      <c r="A55" s="63"/>
      <c r="B55" s="46"/>
      <c r="C55" s="20"/>
      <c r="D55" s="20"/>
      <c r="E55" s="15"/>
      <c r="F55" s="15"/>
      <c r="G55" s="84"/>
      <c r="H55" s="85"/>
    </row>
    <row r="57" spans="1:9" ht="18" customHeight="1" x14ac:dyDescent="0.2"/>
    <row r="58" spans="1:9" ht="18" customHeight="1" x14ac:dyDescent="0.2"/>
    <row r="59" spans="1:9" ht="18" customHeight="1" x14ac:dyDescent="0.2"/>
    <row r="60" spans="1:9" ht="18" customHeight="1" x14ac:dyDescent="0.2"/>
    <row r="61" spans="1:9" ht="18" customHeight="1" x14ac:dyDescent="0.2"/>
    <row r="62" spans="1:9" ht="18" customHeight="1" x14ac:dyDescent="0.2"/>
    <row r="63" spans="1:9" ht="18" customHeight="1" x14ac:dyDescent="0.2"/>
    <row r="64" spans="1:9" ht="18" customHeight="1" x14ac:dyDescent="0.2"/>
  </sheetData>
  <sheetProtection algorithmName="SHA-512" hashValue="G8aBNOavGiu0oXdV1fJmAqjbLTRhYmEa7+cP580H/9O15RWag2ZmINrCwOINh5olUQGi3AB3Q0f3F4t4nrHZ1Q==" saltValue="myR86YIPzBpgWwI1XRoHzA==" spinCount="100000" sheet="1" objects="1" scenarios="1" formatCells="0" selectLockedCells="1"/>
  <mergeCells count="10">
    <mergeCell ref="E4:G4"/>
    <mergeCell ref="F9:G9"/>
    <mergeCell ref="A16:C16"/>
    <mergeCell ref="A10:B10"/>
    <mergeCell ref="F26:G26"/>
    <mergeCell ref="F24:G24"/>
    <mergeCell ref="F20:G20"/>
    <mergeCell ref="F22:G22"/>
    <mergeCell ref="F11:G11"/>
    <mergeCell ref="E16:F16"/>
  </mergeCells>
  <phoneticPr fontId="10" type="noConversion"/>
  <dataValidations count="2">
    <dataValidation type="list" errorStyle="information" allowBlank="1" showErrorMessage="1" errorTitle="Warnung" error="Bitte beachten:_x000a_Die Bestellnr. kann nur mithilfe der korrekten Auswahl generiert werden!" sqref="F22:G22">
      <formula1>"Wasser (WUBS), Bauwesen (WUBS), Komm (SGM), Sozi (SGM), IWID, Prorektorat, Weiterbildung, Intern. Office, Bibliothek, Verwaltung, ZKI, Rektorat, Hochschulsport, ZIM, Wirtschaft, Angew. (AHW)"</formula1>
    </dataValidation>
    <dataValidation type="list" allowBlank="1" showInputMessage="1" showErrorMessage="1" errorTitle="Achtung!" error="Bitte einen der definierten Standorte auswählen." sqref="F20:G20">
      <formula1>"Magdeburg, Stendal"</formula1>
    </dataValidation>
  </dataValidations>
  <pageMargins left="0.78749999999999998" right="0.39374999999999999" top="0.43333333333333335" bottom="0.59027777777777779" header="0" footer="0.23611111111111113"/>
  <pageSetup paperSize="9" scale="85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12"/>
    <pageSetUpPr fitToPage="1"/>
  </sheetPr>
  <dimension ref="A1:L80"/>
  <sheetViews>
    <sheetView showGridLines="0" tabSelected="1" zoomScaleNormal="100" zoomScaleSheetLayoutView="100" workbookViewId="0">
      <selection activeCell="E2" sqref="E2"/>
    </sheetView>
  </sheetViews>
  <sheetFormatPr baseColWidth="10" defaultColWidth="11" defaultRowHeight="12.75" x14ac:dyDescent="0.2"/>
  <cols>
    <col min="1" max="1" width="2.7109375" style="1" customWidth="1"/>
    <col min="2" max="3" width="11" style="1" customWidth="1"/>
    <col min="4" max="4" width="3" style="1" customWidth="1"/>
    <col min="5" max="5" width="12.85546875" style="1" customWidth="1"/>
    <col min="6" max="6" width="4.5703125" style="1" customWidth="1"/>
    <col min="7" max="7" width="11" style="1" customWidth="1"/>
    <col min="8" max="8" width="3" style="1" customWidth="1"/>
    <col min="9" max="9" width="12.85546875" style="1" customWidth="1"/>
    <col min="10" max="10" width="3.28515625" style="1" customWidth="1"/>
    <col min="11" max="11" width="16.5703125" style="1" customWidth="1"/>
    <col min="12" max="13" width="11" style="1" customWidth="1"/>
    <col min="14" max="16384" width="11" style="1"/>
  </cols>
  <sheetData>
    <row r="1" spans="1:12" s="90" customFormat="1" ht="20.45" customHeight="1" x14ac:dyDescent="0.2">
      <c r="A1" s="208" t="s">
        <v>125</v>
      </c>
      <c r="B1" s="86" t="s">
        <v>126</v>
      </c>
      <c r="C1" s="87"/>
      <c r="D1" s="88"/>
      <c r="E1" s="87">
        <f>Deckblatt!E4</f>
        <v>0</v>
      </c>
      <c r="F1" s="87" t="s">
        <v>118</v>
      </c>
      <c r="G1" s="87"/>
      <c r="H1" s="87"/>
      <c r="I1" s="87"/>
      <c r="J1" s="89"/>
      <c r="K1" s="238"/>
    </row>
    <row r="2" spans="1:12" s="90" customFormat="1" ht="14.25" customHeight="1" x14ac:dyDescent="0.2">
      <c r="B2" s="185" t="s">
        <v>127</v>
      </c>
      <c r="C2" s="87"/>
      <c r="D2" s="87"/>
      <c r="E2" s="87"/>
      <c r="F2" s="87"/>
      <c r="G2" s="87"/>
      <c r="H2" s="87"/>
      <c r="I2" s="87"/>
      <c r="J2" s="87"/>
      <c r="K2" s="87"/>
    </row>
    <row r="3" spans="1:12" s="91" customFormat="1" ht="12.75" customHeight="1" x14ac:dyDescent="0.2">
      <c r="A3" s="209" t="s">
        <v>128</v>
      </c>
      <c r="B3" s="272" t="s">
        <v>152</v>
      </c>
      <c r="C3" s="273"/>
      <c r="D3" s="273"/>
      <c r="E3" s="273"/>
      <c r="F3" s="273"/>
      <c r="G3" s="273"/>
      <c r="H3" s="273"/>
      <c r="I3" s="215" t="s">
        <v>153</v>
      </c>
      <c r="J3" s="211"/>
      <c r="K3" s="211"/>
    </row>
    <row r="4" spans="1:12" s="90" customFormat="1" ht="6.75" customHeight="1" x14ac:dyDescent="0.2">
      <c r="B4" s="210"/>
      <c r="C4" s="211"/>
      <c r="D4" s="211"/>
      <c r="E4" s="211"/>
      <c r="F4" s="211"/>
      <c r="G4" s="211"/>
      <c r="H4" s="211"/>
      <c r="I4" s="211"/>
      <c r="J4" s="211"/>
      <c r="K4" s="211"/>
    </row>
    <row r="5" spans="1:12" s="90" customFormat="1" ht="12" customHeight="1" x14ac:dyDescent="0.2">
      <c r="A5" s="216" t="s">
        <v>158</v>
      </c>
      <c r="B5" s="266" t="s">
        <v>129</v>
      </c>
      <c r="C5" s="267"/>
      <c r="D5" s="213"/>
      <c r="E5" s="266" t="s">
        <v>130</v>
      </c>
      <c r="F5" s="268"/>
      <c r="G5" s="269"/>
      <c r="H5" s="214"/>
      <c r="I5" s="270" t="s">
        <v>131</v>
      </c>
      <c r="J5" s="271"/>
      <c r="K5" s="271"/>
    </row>
    <row r="6" spans="1:12" s="90" customFormat="1" ht="12" customHeight="1" x14ac:dyDescent="0.2">
      <c r="B6" s="208" t="s">
        <v>132</v>
      </c>
      <c r="D6" s="87"/>
      <c r="E6" s="87" t="s">
        <v>133</v>
      </c>
      <c r="F6" s="87"/>
      <c r="G6" s="87"/>
      <c r="I6" s="212" t="s">
        <v>134</v>
      </c>
      <c r="J6" s="211"/>
      <c r="K6" s="211"/>
    </row>
    <row r="7" spans="1:12" s="90" customFormat="1" ht="12" customHeight="1" x14ac:dyDescent="0.2">
      <c r="B7" s="90" t="s">
        <v>135</v>
      </c>
      <c r="D7" s="87"/>
      <c r="E7" s="87" t="s">
        <v>136</v>
      </c>
      <c r="F7" s="87"/>
      <c r="G7" s="87"/>
      <c r="I7" s="90" t="s">
        <v>137</v>
      </c>
      <c r="J7" s="87"/>
    </row>
    <row r="8" spans="1:12" s="90" customFormat="1" ht="13.5" customHeight="1" x14ac:dyDescent="0.2">
      <c r="B8" s="87" t="s">
        <v>138</v>
      </c>
      <c r="C8" s="87"/>
      <c r="D8" s="87"/>
      <c r="E8" s="106" t="s">
        <v>139</v>
      </c>
      <c r="F8" s="220"/>
      <c r="G8" s="221"/>
      <c r="H8" s="87"/>
      <c r="I8" s="106" t="s">
        <v>139</v>
      </c>
      <c r="J8" s="220"/>
      <c r="K8" s="221"/>
    </row>
    <row r="9" spans="1:12" s="90" customFormat="1" ht="9" customHeight="1" x14ac:dyDescent="0.2">
      <c r="B9" s="86"/>
      <c r="C9" s="87"/>
      <c r="D9" s="87"/>
      <c r="E9" s="87"/>
      <c r="F9" s="87"/>
      <c r="G9" s="87"/>
      <c r="H9" s="87"/>
      <c r="I9" s="87"/>
      <c r="J9" s="87"/>
      <c r="K9" s="87"/>
    </row>
    <row r="10" spans="1:12" s="90" customFormat="1" ht="12" x14ac:dyDescent="0.2">
      <c r="B10" s="182" t="s">
        <v>33</v>
      </c>
      <c r="C10" s="92"/>
      <c r="D10" s="87"/>
      <c r="E10" s="183" t="s">
        <v>34</v>
      </c>
      <c r="F10" s="87"/>
      <c r="G10" s="179"/>
      <c r="H10" s="87"/>
      <c r="I10" s="184" t="s">
        <v>35</v>
      </c>
      <c r="J10" s="87"/>
      <c r="K10" s="243"/>
    </row>
    <row r="11" spans="1:12" ht="11.25" customHeight="1" x14ac:dyDescent="0.2">
      <c r="B11" s="186"/>
      <c r="C11" s="5"/>
      <c r="D11" s="5"/>
      <c r="E11" s="5"/>
      <c r="F11" s="5"/>
      <c r="G11" s="5"/>
      <c r="H11" s="5"/>
      <c r="I11" s="187"/>
      <c r="J11" s="93"/>
      <c r="K11" s="93"/>
    </row>
    <row r="12" spans="1:12" s="90" customFormat="1" ht="12" x14ac:dyDescent="0.2">
      <c r="A12" s="208" t="s">
        <v>140</v>
      </c>
      <c r="B12" s="86" t="s">
        <v>156</v>
      </c>
      <c r="C12" s="87"/>
      <c r="D12" s="87"/>
      <c r="E12" s="87"/>
      <c r="F12" s="87"/>
      <c r="G12" s="87"/>
      <c r="H12" s="87"/>
      <c r="I12" s="106" t="s">
        <v>184</v>
      </c>
      <c r="K12" s="219"/>
    </row>
    <row r="13" spans="1:12" ht="10.15" customHeight="1" x14ac:dyDescent="0.2">
      <c r="B13" s="86" t="s">
        <v>155</v>
      </c>
      <c r="C13" s="5"/>
      <c r="D13" s="5"/>
      <c r="E13" s="5"/>
      <c r="F13" s="5"/>
      <c r="G13" s="5"/>
      <c r="H13" s="5"/>
      <c r="I13" s="5"/>
      <c r="J13" s="5"/>
      <c r="K13" s="5"/>
    </row>
    <row r="14" spans="1:12" s="97" customFormat="1" ht="20.45" customHeight="1" x14ac:dyDescent="0.2">
      <c r="B14" s="95" t="s">
        <v>36</v>
      </c>
      <c r="C14" s="279" t="s">
        <v>178</v>
      </c>
      <c r="D14" s="280"/>
      <c r="E14" s="280"/>
      <c r="F14" s="280"/>
      <c r="G14" s="280"/>
      <c r="H14" s="281"/>
      <c r="I14" s="96" t="s">
        <v>37</v>
      </c>
      <c r="J14" s="224"/>
      <c r="K14" s="225" t="s">
        <v>38</v>
      </c>
    </row>
    <row r="15" spans="1:12" s="90" customFormat="1" ht="18" customHeight="1" x14ac:dyDescent="0.2">
      <c r="B15" s="232">
        <v>1</v>
      </c>
      <c r="C15" s="274" t="str">
        <f>Deckblatt!A7&amp;","&amp;Deckblatt!A8&amp;","&amp;Deckblatt!A9&amp;","&amp;Deckblatt!A10</f>
        <v>,,,</v>
      </c>
      <c r="D15" s="275"/>
      <c r="E15" s="275"/>
      <c r="F15" s="275"/>
      <c r="G15" s="275"/>
      <c r="H15" s="276"/>
      <c r="I15" s="223" t="str">
        <f>IF(Deckblatt!D16=0," ",Deckblatt!D16)</f>
        <v xml:space="preserve"> </v>
      </c>
      <c r="J15" s="226"/>
      <c r="K15" s="227">
        <f>L15-L15*Deckblatt!C48</f>
        <v>0</v>
      </c>
      <c r="L15" s="222">
        <f>IF('Folgeblatt _2_'!$G$31=0,IF(Folgeblatt!$G$27&gt;Deckblatt!$G$48,Folgeblatt!$G$31,Deckblatt!$G$52),'Folgeblatt _2_'!$G$31)</f>
        <v>0</v>
      </c>
    </row>
    <row r="16" spans="1:12" s="90" customFormat="1" ht="18" customHeight="1" x14ac:dyDescent="0.2">
      <c r="B16" s="98">
        <v>2</v>
      </c>
      <c r="C16" s="263"/>
      <c r="D16" s="277"/>
      <c r="E16" s="277"/>
      <c r="F16" s="277"/>
      <c r="G16" s="277"/>
      <c r="H16" s="278"/>
      <c r="I16" s="101"/>
      <c r="J16" s="99"/>
      <c r="K16" s="102"/>
    </row>
    <row r="17" spans="1:11" s="90" customFormat="1" ht="18" customHeight="1" x14ac:dyDescent="0.2">
      <c r="B17" s="98">
        <v>3</v>
      </c>
      <c r="C17" s="263"/>
      <c r="D17" s="277"/>
      <c r="E17" s="277"/>
      <c r="F17" s="277"/>
      <c r="G17" s="277"/>
      <c r="H17" s="278"/>
      <c r="I17" s="98"/>
      <c r="J17" s="99"/>
      <c r="K17" s="102"/>
    </row>
    <row r="18" spans="1:11" s="90" customFormat="1" ht="18" customHeight="1" x14ac:dyDescent="0.2">
      <c r="B18" s="103">
        <v>4</v>
      </c>
      <c r="C18" s="263"/>
      <c r="D18" s="277"/>
      <c r="E18" s="277"/>
      <c r="F18" s="277"/>
      <c r="G18" s="277"/>
      <c r="H18" s="278"/>
      <c r="I18" s="98"/>
      <c r="J18" s="100"/>
      <c r="K18" s="102"/>
    </row>
    <row r="19" spans="1:11" s="90" customFormat="1" ht="18" customHeight="1" x14ac:dyDescent="0.2">
      <c r="B19" s="103">
        <v>5</v>
      </c>
      <c r="C19" s="263"/>
      <c r="D19" s="264"/>
      <c r="E19" s="264"/>
      <c r="F19" s="264"/>
      <c r="G19" s="264"/>
      <c r="H19" s="265"/>
      <c r="I19" s="98"/>
      <c r="J19" s="100"/>
      <c r="K19" s="102"/>
    </row>
    <row r="20" spans="1:11" ht="8.1" customHeight="1" x14ac:dyDescent="0.2"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s="90" customFormat="1" ht="12" x14ac:dyDescent="0.2">
      <c r="A21" s="208" t="s">
        <v>141</v>
      </c>
      <c r="B21" s="104" t="s">
        <v>142</v>
      </c>
      <c r="C21" s="105"/>
      <c r="D21" s="105"/>
      <c r="E21" s="106"/>
      <c r="F21" s="107">
        <v>1</v>
      </c>
      <c r="G21" s="87" t="s">
        <v>39</v>
      </c>
      <c r="H21" s="87"/>
      <c r="I21" s="87"/>
      <c r="J21" s="87"/>
      <c r="K21" s="87"/>
    </row>
    <row r="22" spans="1:11" ht="7.5" customHeight="1" x14ac:dyDescent="0.2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s="8" customFormat="1" ht="11.25" x14ac:dyDescent="0.2">
      <c r="B23" s="108" t="s">
        <v>40</v>
      </c>
      <c r="C23" s="109"/>
      <c r="D23" s="27" t="s">
        <v>41</v>
      </c>
      <c r="E23" s="109"/>
      <c r="F23" s="109"/>
      <c r="G23" s="109"/>
      <c r="H23" s="109"/>
      <c r="I23" s="109"/>
      <c r="J23" s="109"/>
      <c r="K23" s="109"/>
    </row>
    <row r="24" spans="1:11" s="8" customFormat="1" ht="11.25" x14ac:dyDescent="0.2">
      <c r="B24" s="108" t="s">
        <v>42</v>
      </c>
      <c r="C24" s="109"/>
      <c r="D24" s="109" t="s">
        <v>43</v>
      </c>
      <c r="E24" s="109"/>
      <c r="F24" s="109"/>
      <c r="G24" s="109"/>
      <c r="H24" s="109"/>
      <c r="I24" s="109"/>
      <c r="J24" s="109"/>
      <c r="K24" s="109"/>
    </row>
    <row r="25" spans="1:11" s="8" customFormat="1" ht="11.25" x14ac:dyDescent="0.2">
      <c r="B25" s="108" t="s">
        <v>44</v>
      </c>
      <c r="C25" s="109"/>
      <c r="D25" s="109" t="s">
        <v>45</v>
      </c>
      <c r="E25" s="109"/>
      <c r="F25" s="109"/>
      <c r="G25" s="109"/>
      <c r="H25" s="110"/>
      <c r="I25" s="110"/>
      <c r="J25" s="110"/>
      <c r="K25" s="110"/>
    </row>
    <row r="26" spans="1:11" s="8" customFormat="1" x14ac:dyDescent="0.2">
      <c r="B26" s="108" t="s">
        <v>158</v>
      </c>
      <c r="C26" s="109"/>
      <c r="D26" s="111" t="s">
        <v>46</v>
      </c>
      <c r="E26" s="109"/>
      <c r="F26" s="109"/>
      <c r="G26" s="109"/>
      <c r="H26" s="93"/>
      <c r="I26" s="110"/>
      <c r="J26" s="110"/>
      <c r="K26" s="110"/>
    </row>
    <row r="27" spans="1:11" s="8" customFormat="1" x14ac:dyDescent="0.2">
      <c r="B27" s="108"/>
      <c r="C27" s="109"/>
      <c r="D27" s="109"/>
      <c r="E27" s="109"/>
      <c r="F27" s="109"/>
      <c r="G27" s="109"/>
      <c r="H27" s="93"/>
      <c r="I27" s="110"/>
      <c r="J27" s="110"/>
      <c r="K27" s="110"/>
    </row>
    <row r="28" spans="1:11" s="8" customFormat="1" x14ac:dyDescent="0.2">
      <c r="B28" s="108"/>
      <c r="C28" s="109"/>
      <c r="D28" s="109"/>
      <c r="E28" s="109"/>
      <c r="F28" s="109"/>
      <c r="G28" s="109"/>
      <c r="H28" s="93"/>
      <c r="I28" s="110"/>
      <c r="J28" s="110"/>
      <c r="K28" s="110"/>
    </row>
    <row r="29" spans="1:11" s="8" customFormat="1" x14ac:dyDescent="0.2">
      <c r="B29" s="108"/>
      <c r="C29" s="109"/>
      <c r="D29" s="109"/>
      <c r="E29" s="109"/>
      <c r="F29" s="109"/>
      <c r="G29" s="109"/>
      <c r="H29" s="93"/>
      <c r="I29" s="110"/>
      <c r="J29" s="110"/>
      <c r="K29" s="110"/>
    </row>
    <row r="30" spans="1:11" s="8" customFormat="1" x14ac:dyDescent="0.2">
      <c r="B30" s="108"/>
      <c r="C30" s="109"/>
      <c r="D30" s="109"/>
      <c r="E30" s="109"/>
      <c r="F30" s="109"/>
      <c r="G30" s="109"/>
      <c r="H30" s="93"/>
      <c r="I30" s="110"/>
      <c r="J30" s="110"/>
      <c r="K30" s="110"/>
    </row>
    <row r="31" spans="1:11" s="8" customFormat="1" ht="12" x14ac:dyDescent="0.2">
      <c r="A31" s="208" t="s">
        <v>143</v>
      </c>
      <c r="B31" s="112" t="s">
        <v>144</v>
      </c>
      <c r="C31" s="87"/>
      <c r="D31" s="87"/>
      <c r="E31" s="87"/>
      <c r="F31" s="87"/>
      <c r="G31" s="87"/>
      <c r="H31" s="87"/>
      <c r="I31" s="87"/>
      <c r="J31" s="87"/>
      <c r="K31" s="87"/>
    </row>
    <row r="32" spans="1:11" s="8" customFormat="1" x14ac:dyDescent="0.2">
      <c r="B32" s="5" t="s">
        <v>47</v>
      </c>
      <c r="C32" s="180" t="s">
        <v>160</v>
      </c>
      <c r="D32" s="5"/>
      <c r="E32" s="5" t="s">
        <v>48</v>
      </c>
      <c r="F32" s="5"/>
      <c r="G32" s="181" t="s">
        <v>50</v>
      </c>
      <c r="H32" s="5"/>
      <c r="I32" s="5" t="s">
        <v>49</v>
      </c>
      <c r="J32" s="5"/>
      <c r="K32" s="181" t="s">
        <v>50</v>
      </c>
    </row>
    <row r="33" spans="1:11" s="8" customFormat="1" x14ac:dyDescent="0.2">
      <c r="B33" s="8" t="s">
        <v>51</v>
      </c>
      <c r="C33" s="36"/>
      <c r="D33" s="36"/>
      <c r="E33" s="36"/>
      <c r="H33" s="202" t="str">
        <f>IF(AND(OR($C$32="ja",$C$32="j"),OR($G$32="nein",$G$32="n"),OR($K$32="nein",$K$32="n"))," ","Bei Änderungen ist eine Begründung zwingend erforderlich! ")</f>
        <v xml:space="preserve"> </v>
      </c>
      <c r="I33" s="36"/>
      <c r="J33" s="1"/>
      <c r="K33" s="1"/>
    </row>
    <row r="34" spans="1:11" s="8" customFormat="1" x14ac:dyDescent="0.2">
      <c r="B34" s="37" t="str">
        <f>IF(OR(C32="nein",C32="n"),"Skonto neu:"," ")</f>
        <v xml:space="preserve"> </v>
      </c>
      <c r="C34" s="113"/>
      <c r="D34" s="37" t="str">
        <f>IF(E32="nein","Skonto neu:"," ")</f>
        <v xml:space="preserve"> </v>
      </c>
      <c r="E34" s="7" t="str">
        <f>IF(OR(C32="nein",C32="n"),"(Bitte links in Spalte C eingeben!)"," ")</f>
        <v xml:space="preserve"> </v>
      </c>
      <c r="F34" s="114"/>
      <c r="G34" s="114"/>
      <c r="H34" s="114"/>
      <c r="I34" s="114"/>
      <c r="J34" s="114"/>
      <c r="K34" s="114"/>
    </row>
    <row r="35" spans="1:11" s="8" customFormat="1" x14ac:dyDescent="0.2">
      <c r="B35" s="115"/>
      <c r="C35" s="115"/>
      <c r="D35" s="115"/>
      <c r="E35" s="115"/>
      <c r="F35" s="115"/>
      <c r="G35" s="115"/>
      <c r="H35" s="115"/>
      <c r="I35" s="115"/>
      <c r="J35" s="115"/>
      <c r="K35" s="115"/>
    </row>
    <row r="36" spans="1:11" s="8" customFormat="1" x14ac:dyDescent="0.2">
      <c r="B36" s="115"/>
      <c r="C36" s="115"/>
      <c r="D36" s="115"/>
      <c r="E36" s="115"/>
      <c r="F36" s="115"/>
      <c r="G36" s="115"/>
      <c r="H36" s="115"/>
      <c r="I36" s="115"/>
      <c r="J36" s="115"/>
      <c r="K36" s="115"/>
    </row>
    <row r="37" spans="1:11" s="8" customFormat="1" x14ac:dyDescent="0.2">
      <c r="B37" s="115"/>
      <c r="C37" s="115"/>
      <c r="D37" s="115"/>
      <c r="E37" s="115"/>
      <c r="F37" s="115"/>
      <c r="G37" s="115"/>
      <c r="H37" s="115"/>
      <c r="I37" s="115"/>
      <c r="J37" s="115"/>
      <c r="K37" s="115"/>
    </row>
    <row r="38" spans="1:11" ht="6.75" customHeight="1" x14ac:dyDescent="0.2"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1" s="90" customFormat="1" ht="12" x14ac:dyDescent="0.2">
      <c r="A39" s="208" t="s">
        <v>145</v>
      </c>
      <c r="B39" s="217" t="s">
        <v>157</v>
      </c>
      <c r="C39" s="87"/>
      <c r="D39" s="87"/>
      <c r="E39" s="87"/>
      <c r="F39" s="87"/>
      <c r="G39" s="87"/>
      <c r="H39" s="87"/>
      <c r="I39" s="87"/>
      <c r="J39" s="87"/>
      <c r="K39" s="87"/>
    </row>
    <row r="40" spans="1:11" s="8" customFormat="1" ht="11.25" x14ac:dyDescent="0.2">
      <c r="B40" s="116" t="s">
        <v>52</v>
      </c>
      <c r="C40" s="109" t="s">
        <v>53</v>
      </c>
      <c r="D40" s="109" t="s">
        <v>54</v>
      </c>
      <c r="E40" s="109"/>
      <c r="F40" s="109" t="s">
        <v>55</v>
      </c>
      <c r="G40" s="109" t="s">
        <v>56</v>
      </c>
      <c r="H40" s="109"/>
      <c r="I40" s="109"/>
      <c r="J40" s="109"/>
      <c r="K40" s="109"/>
    </row>
    <row r="41" spans="1:11" s="8" customFormat="1" ht="11.25" x14ac:dyDescent="0.2">
      <c r="B41" s="109"/>
      <c r="C41" s="109"/>
      <c r="D41" s="109"/>
      <c r="E41" s="109"/>
      <c r="F41" s="109" t="s">
        <v>57</v>
      </c>
      <c r="G41" s="109" t="s">
        <v>58</v>
      </c>
      <c r="H41" s="109"/>
      <c r="I41" s="109"/>
      <c r="J41" s="109"/>
      <c r="K41" s="109"/>
    </row>
    <row r="42" spans="1:11" s="8" customFormat="1" ht="11.25" x14ac:dyDescent="0.2">
      <c r="B42" s="109"/>
      <c r="C42" s="111" t="s">
        <v>59</v>
      </c>
      <c r="D42" s="117" t="s">
        <v>60</v>
      </c>
      <c r="E42" s="111"/>
      <c r="F42" s="111"/>
      <c r="G42" s="111"/>
      <c r="H42" s="109"/>
      <c r="I42" s="109"/>
      <c r="J42" s="109"/>
      <c r="K42" s="109"/>
    </row>
    <row r="43" spans="1:11" s="8" customFormat="1" ht="11.25" x14ac:dyDescent="0.2">
      <c r="B43" s="116" t="s">
        <v>158</v>
      </c>
      <c r="C43" s="109" t="s">
        <v>61</v>
      </c>
      <c r="D43" s="109"/>
      <c r="E43" s="109"/>
      <c r="F43" s="109"/>
      <c r="G43" s="109"/>
      <c r="H43" s="109"/>
      <c r="I43" s="109"/>
      <c r="J43" s="109"/>
      <c r="K43" s="109"/>
    </row>
    <row r="44" spans="1:11" ht="3" customHeight="1" x14ac:dyDescent="0.2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 s="90" customFormat="1" ht="12" x14ac:dyDescent="0.2">
      <c r="A45" s="208" t="s">
        <v>146</v>
      </c>
      <c r="B45" s="105" t="s">
        <v>162</v>
      </c>
      <c r="C45" s="109"/>
      <c r="D45" s="109"/>
      <c r="E45" s="119"/>
      <c r="F45" s="119"/>
      <c r="G45" s="109"/>
      <c r="H45" s="119"/>
      <c r="I45" s="109"/>
      <c r="J45" s="119"/>
      <c r="K45" s="109"/>
    </row>
    <row r="46" spans="1:11" ht="11.25" customHeight="1" x14ac:dyDescent="0.2">
      <c r="B46" s="5"/>
      <c r="C46" s="5"/>
      <c r="D46" s="5"/>
      <c r="E46" s="5"/>
      <c r="F46" s="5"/>
      <c r="G46" s="5"/>
      <c r="H46" s="119" t="s">
        <v>40</v>
      </c>
      <c r="I46" s="109" t="s">
        <v>164</v>
      </c>
      <c r="J46" s="119" t="s">
        <v>158</v>
      </c>
      <c r="K46" s="109" t="s">
        <v>61</v>
      </c>
    </row>
    <row r="47" spans="1:11" ht="8.25" customHeight="1" x14ac:dyDescent="0.2">
      <c r="B47" s="5"/>
      <c r="C47" s="5"/>
      <c r="D47" s="5"/>
      <c r="E47" s="5"/>
      <c r="F47" s="5"/>
      <c r="G47" s="5"/>
      <c r="H47" s="119"/>
      <c r="I47" s="109"/>
      <c r="J47" s="119"/>
      <c r="K47" s="109"/>
    </row>
    <row r="48" spans="1:11" s="8" customFormat="1" ht="12" x14ac:dyDescent="0.2">
      <c r="A48" s="208" t="s">
        <v>147</v>
      </c>
      <c r="B48" s="86" t="s">
        <v>163</v>
      </c>
      <c r="C48" s="87"/>
      <c r="D48" s="87"/>
      <c r="E48" s="87"/>
      <c r="F48" s="87"/>
      <c r="G48" s="87"/>
      <c r="H48" s="119"/>
      <c r="I48" s="109"/>
      <c r="J48" s="119"/>
      <c r="K48" s="109"/>
    </row>
    <row r="49" spans="1:11" s="8" customFormat="1" ht="4.5" customHeight="1" x14ac:dyDescent="0.2">
      <c r="A49" s="1"/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s="8" customFormat="1" ht="11.25" x14ac:dyDescent="0.2">
      <c r="B50" s="118" t="s">
        <v>179</v>
      </c>
      <c r="C50" s="109" t="s">
        <v>62</v>
      </c>
      <c r="D50" s="109"/>
      <c r="E50" s="109"/>
      <c r="F50" s="109"/>
      <c r="G50" s="109"/>
      <c r="H50" s="109"/>
      <c r="I50" s="109"/>
      <c r="J50" s="109"/>
      <c r="K50" s="109"/>
    </row>
    <row r="51" spans="1:11" s="8" customFormat="1" ht="11.25" x14ac:dyDescent="0.2">
      <c r="B51" s="119" t="s">
        <v>158</v>
      </c>
      <c r="C51" s="111" t="s">
        <v>61</v>
      </c>
      <c r="D51" s="109"/>
      <c r="E51" s="109"/>
      <c r="F51" s="109"/>
      <c r="G51" s="109"/>
      <c r="H51" s="109"/>
      <c r="I51" s="109"/>
      <c r="J51" s="109"/>
      <c r="K51" s="109"/>
    </row>
    <row r="52" spans="1:11" s="8" customFormat="1" ht="11.25" x14ac:dyDescent="0.2">
      <c r="B52" s="119" t="s">
        <v>40</v>
      </c>
      <c r="C52" s="111" t="s">
        <v>63</v>
      </c>
      <c r="D52" s="27" t="s">
        <v>64</v>
      </c>
      <c r="E52" s="120"/>
      <c r="F52" s="120"/>
      <c r="G52" s="109"/>
      <c r="H52" s="108" t="s">
        <v>65</v>
      </c>
      <c r="I52" s="218"/>
      <c r="J52" s="109"/>
      <c r="K52" s="109"/>
    </row>
    <row r="53" spans="1:11" s="8" customFormat="1" ht="11.25" x14ac:dyDescent="0.2">
      <c r="B53" s="109"/>
      <c r="C53" s="109" t="s">
        <v>66</v>
      </c>
      <c r="D53" s="109"/>
      <c r="E53" s="109"/>
      <c r="F53" s="109"/>
      <c r="G53" s="109"/>
      <c r="H53" s="111" t="s">
        <v>40</v>
      </c>
      <c r="I53" s="111" t="s">
        <v>67</v>
      </c>
      <c r="J53" s="111" t="s">
        <v>40</v>
      </c>
      <c r="K53" s="111" t="s">
        <v>68</v>
      </c>
    </row>
    <row r="54" spans="1:11" s="8" customFormat="1" ht="11.25" x14ac:dyDescent="0.2">
      <c r="B54" s="109"/>
      <c r="C54" s="109"/>
      <c r="D54" s="109"/>
      <c r="E54" s="109"/>
      <c r="F54" s="109"/>
      <c r="G54" s="109"/>
      <c r="H54" s="109"/>
      <c r="I54" s="109"/>
      <c r="J54" s="109"/>
      <c r="K54" s="109"/>
    </row>
    <row r="55" spans="1:11" s="8" customFormat="1" ht="11.25" x14ac:dyDescent="0.2">
      <c r="B55" s="118" t="s">
        <v>180</v>
      </c>
      <c r="C55" s="109" t="s">
        <v>69</v>
      </c>
      <c r="D55" s="109"/>
      <c r="E55" s="109"/>
      <c r="F55" s="109"/>
      <c r="G55" s="109"/>
      <c r="H55" s="109"/>
      <c r="I55" s="109"/>
      <c r="J55" s="109"/>
      <c r="K55" s="109"/>
    </row>
    <row r="56" spans="1:11" s="8" customFormat="1" ht="12" customHeight="1" x14ac:dyDescent="0.2">
      <c r="B56" s="5"/>
      <c r="C56" s="5"/>
      <c r="D56" s="109"/>
      <c r="E56" s="109"/>
      <c r="F56" s="109"/>
      <c r="G56" s="109"/>
      <c r="H56" s="111" t="s">
        <v>40</v>
      </c>
      <c r="I56" s="111" t="s">
        <v>67</v>
      </c>
      <c r="J56" s="111" t="s">
        <v>40</v>
      </c>
      <c r="K56" s="111" t="s">
        <v>68</v>
      </c>
    </row>
    <row r="57" spans="1:11" s="8" customFormat="1" ht="11.25" x14ac:dyDescent="0.2">
      <c r="B57" s="118" t="s">
        <v>181</v>
      </c>
      <c r="C57" s="109" t="s">
        <v>70</v>
      </c>
      <c r="D57" s="109"/>
      <c r="E57" s="109"/>
      <c r="F57" s="109"/>
      <c r="G57" s="109"/>
      <c r="H57" s="109"/>
      <c r="I57" s="109"/>
      <c r="J57" s="109"/>
      <c r="K57" s="109"/>
    </row>
    <row r="58" spans="1:11" s="8" customFormat="1" ht="15.75" customHeight="1" x14ac:dyDescent="0.2">
      <c r="B58" s="109"/>
      <c r="C58" s="109"/>
      <c r="D58" s="119" t="s">
        <v>40</v>
      </c>
      <c r="E58" s="111" t="s">
        <v>61</v>
      </c>
      <c r="F58" s="119" t="s">
        <v>40</v>
      </c>
      <c r="G58" s="109" t="s">
        <v>174</v>
      </c>
      <c r="H58" s="109"/>
      <c r="I58" s="109"/>
      <c r="J58" s="109"/>
      <c r="K58" s="109"/>
    </row>
    <row r="59" spans="1:11" s="8" customFormat="1" ht="13.9" customHeight="1" x14ac:dyDescent="0.2">
      <c r="B59" s="118" t="s">
        <v>182</v>
      </c>
      <c r="C59" s="109" t="s">
        <v>71</v>
      </c>
      <c r="D59" s="109"/>
      <c r="E59" s="109"/>
      <c r="F59" s="109"/>
      <c r="G59" s="109"/>
      <c r="H59" s="109"/>
      <c r="I59" s="109"/>
      <c r="J59" s="109"/>
      <c r="K59" s="109"/>
    </row>
    <row r="60" spans="1:11" ht="8.4499999999999993" customHeight="1" x14ac:dyDescent="0.2">
      <c r="A60" s="8"/>
      <c r="B60" s="109"/>
      <c r="C60" s="109"/>
      <c r="D60" s="109"/>
      <c r="E60" s="109"/>
      <c r="F60" s="109"/>
      <c r="G60" s="109"/>
      <c r="H60" s="111" t="s">
        <v>40</v>
      </c>
      <c r="I60" s="111" t="s">
        <v>67</v>
      </c>
      <c r="J60" s="111" t="s">
        <v>40</v>
      </c>
      <c r="K60" s="111" t="s">
        <v>68</v>
      </c>
    </row>
    <row r="61" spans="1:11" s="90" customFormat="1" ht="12" x14ac:dyDescent="0.2">
      <c r="A61" s="8"/>
      <c r="B61" s="118" t="s">
        <v>183</v>
      </c>
      <c r="C61" s="109" t="s">
        <v>72</v>
      </c>
      <c r="D61" s="109"/>
      <c r="E61" s="109"/>
      <c r="F61" s="109"/>
      <c r="G61" s="120"/>
      <c r="H61" s="109"/>
      <c r="I61" s="109"/>
      <c r="J61" s="109"/>
      <c r="K61" s="109"/>
    </row>
    <row r="62" spans="1:11" ht="9.75" customHeight="1" x14ac:dyDescent="0.2">
      <c r="B62" s="5"/>
      <c r="C62" s="5"/>
      <c r="D62" s="5"/>
      <c r="E62" s="5"/>
      <c r="F62" s="5"/>
      <c r="G62" s="5"/>
      <c r="H62" s="5"/>
      <c r="I62" s="5"/>
      <c r="J62" s="5"/>
      <c r="K62" s="5"/>
    </row>
    <row r="63" spans="1:11" s="90" customFormat="1" ht="12" x14ac:dyDescent="0.2">
      <c r="A63" s="208" t="s">
        <v>148</v>
      </c>
      <c r="B63" s="86" t="s">
        <v>165</v>
      </c>
      <c r="C63" s="87"/>
      <c r="D63" s="87"/>
      <c r="E63" s="87"/>
      <c r="F63" s="87"/>
      <c r="G63" s="87"/>
      <c r="H63" s="87"/>
      <c r="I63" s="87"/>
      <c r="J63" s="87"/>
      <c r="K63" s="87"/>
    </row>
    <row r="64" spans="1:11" x14ac:dyDescent="0.2">
      <c r="B64" s="5"/>
      <c r="C64" s="5"/>
      <c r="D64" s="5"/>
      <c r="E64" s="5"/>
      <c r="F64" s="5"/>
      <c r="G64" s="5"/>
      <c r="H64" s="5"/>
      <c r="I64" s="5"/>
      <c r="J64" s="5"/>
      <c r="K64" s="5"/>
    </row>
    <row r="65" spans="1:11" ht="13.5" customHeight="1" x14ac:dyDescent="0.2">
      <c r="A65" s="90"/>
      <c r="B65" s="86" t="s">
        <v>166</v>
      </c>
      <c r="C65" s="121">
        <f ca="1">TODAY()</f>
        <v>44256</v>
      </c>
      <c r="D65" s="87"/>
      <c r="E65" s="100"/>
      <c r="F65" s="100"/>
      <c r="G65" s="100"/>
      <c r="H65" s="87"/>
      <c r="I65" s="100"/>
      <c r="J65" s="100"/>
      <c r="K65" s="100"/>
    </row>
    <row r="66" spans="1:11" ht="12" customHeight="1" x14ac:dyDescent="0.2">
      <c r="B66" s="5"/>
      <c r="C66" s="109" t="s">
        <v>73</v>
      </c>
      <c r="E66" s="109" t="s">
        <v>74</v>
      </c>
      <c r="F66" s="5"/>
      <c r="G66" s="5"/>
      <c r="H66" s="5"/>
      <c r="I66" s="109" t="s">
        <v>75</v>
      </c>
      <c r="J66" s="5"/>
      <c r="K66" s="5"/>
    </row>
    <row r="67" spans="1:11" ht="6" customHeight="1" x14ac:dyDescent="0.2">
      <c r="A67" s="229"/>
      <c r="B67" s="191"/>
      <c r="C67" s="191"/>
      <c r="D67" s="191"/>
      <c r="E67" s="191"/>
      <c r="F67" s="191"/>
      <c r="G67" s="191"/>
      <c r="H67" s="191"/>
      <c r="I67" s="191"/>
      <c r="J67" s="191"/>
      <c r="K67" s="191"/>
    </row>
    <row r="68" spans="1:11" x14ac:dyDescent="0.2">
      <c r="A68" s="208" t="s">
        <v>149</v>
      </c>
      <c r="B68" s="87" t="s">
        <v>159</v>
      </c>
    </row>
    <row r="69" spans="1:11" x14ac:dyDescent="0.2">
      <c r="B69" s="87" t="s">
        <v>120</v>
      </c>
      <c r="C69" s="87"/>
      <c r="D69" s="87"/>
      <c r="E69" s="87"/>
      <c r="F69" s="87"/>
      <c r="G69" s="87"/>
      <c r="H69" s="87"/>
      <c r="I69" s="87"/>
      <c r="J69" s="87"/>
      <c r="K69" s="87"/>
    </row>
    <row r="70" spans="1:11" x14ac:dyDescent="0.2">
      <c r="B70" s="119" t="s">
        <v>121</v>
      </c>
      <c r="C70" s="111" t="s">
        <v>63</v>
      </c>
      <c r="D70" s="119" t="s">
        <v>121</v>
      </c>
      <c r="E70" s="111" t="s">
        <v>167</v>
      </c>
      <c r="F70" s="122"/>
      <c r="G70" s="5"/>
      <c r="H70" s="108" t="s">
        <v>40</v>
      </c>
      <c r="I70" s="109" t="s">
        <v>76</v>
      </c>
      <c r="J70" s="109"/>
      <c r="K70" s="109"/>
    </row>
    <row r="71" spans="1:11" x14ac:dyDescent="0.2">
      <c r="B71" s="109"/>
      <c r="C71" s="109"/>
      <c r="D71" s="109"/>
      <c r="E71" s="120"/>
      <c r="F71" s="123"/>
      <c r="G71" s="120"/>
      <c r="H71" s="120"/>
      <c r="I71" s="109"/>
      <c r="J71" s="109"/>
      <c r="K71" s="109"/>
    </row>
    <row r="72" spans="1:11" ht="15" customHeight="1" x14ac:dyDescent="0.2">
      <c r="B72" s="86" t="s">
        <v>166</v>
      </c>
      <c r="C72" s="121"/>
      <c r="D72" s="87"/>
      <c r="E72" s="124"/>
      <c r="F72" s="124"/>
      <c r="G72" s="124"/>
      <c r="H72" s="109"/>
      <c r="I72" s="109"/>
      <c r="J72" s="109"/>
      <c r="K72" s="109"/>
    </row>
    <row r="73" spans="1:11" ht="15" customHeight="1" x14ac:dyDescent="0.2">
      <c r="B73" s="5"/>
      <c r="C73" s="109" t="s">
        <v>73</v>
      </c>
      <c r="H73" s="109"/>
      <c r="I73" s="125" t="s">
        <v>119</v>
      </c>
      <c r="J73" s="10"/>
      <c r="K73" s="109"/>
    </row>
    <row r="74" spans="1:11" ht="15" customHeight="1" x14ac:dyDescent="0.2">
      <c r="A74" s="208" t="s">
        <v>150</v>
      </c>
      <c r="B74" s="87" t="s">
        <v>168</v>
      </c>
      <c r="C74" s="109"/>
      <c r="D74" s="109"/>
      <c r="E74" s="109"/>
      <c r="F74" s="122"/>
      <c r="G74" s="109"/>
      <c r="H74" s="109"/>
      <c r="I74" s="109"/>
      <c r="J74" s="109"/>
      <c r="K74" s="109"/>
    </row>
    <row r="75" spans="1:11" ht="15" customHeight="1" x14ac:dyDescent="0.2">
      <c r="B75" s="87" t="s">
        <v>169</v>
      </c>
      <c r="C75" s="109"/>
      <c r="D75" s="109"/>
      <c r="E75" s="109"/>
      <c r="F75" s="122"/>
      <c r="G75" s="109"/>
      <c r="H75" s="109"/>
      <c r="I75" s="109"/>
      <c r="J75" s="109"/>
      <c r="K75" s="109"/>
    </row>
    <row r="76" spans="1:11" ht="10.5" customHeight="1" x14ac:dyDescent="0.2">
      <c r="B76" s="86"/>
      <c r="C76" s="109"/>
      <c r="D76" s="109"/>
      <c r="E76" s="109"/>
      <c r="F76" s="122"/>
      <c r="G76" s="109"/>
      <c r="H76" s="109"/>
      <c r="I76" s="125" t="s">
        <v>170</v>
      </c>
      <c r="J76" s="10"/>
      <c r="K76" s="109"/>
    </row>
    <row r="77" spans="1:11" x14ac:dyDescent="0.2">
      <c r="A77" s="208" t="s">
        <v>171</v>
      </c>
      <c r="B77" s="87" t="s">
        <v>151</v>
      </c>
      <c r="C77" s="87"/>
      <c r="D77" s="87"/>
      <c r="E77" s="87"/>
      <c r="F77" s="87"/>
      <c r="G77" s="126" t="s">
        <v>77</v>
      </c>
      <c r="H77" s="87" t="s">
        <v>78</v>
      </c>
      <c r="I77" s="228"/>
      <c r="J77" s="87"/>
      <c r="K77" s="87"/>
    </row>
    <row r="78" spans="1:11" ht="6.75" customHeight="1" x14ac:dyDescent="0.2"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x14ac:dyDescent="0.2">
      <c r="A79" s="108" t="s">
        <v>79</v>
      </c>
      <c r="B79" s="199" t="s">
        <v>172</v>
      </c>
      <c r="C79" s="199"/>
      <c r="D79" s="109"/>
      <c r="E79" s="5"/>
      <c r="F79" s="109"/>
      <c r="G79" s="109"/>
      <c r="H79" s="109"/>
      <c r="I79" s="229"/>
      <c r="J79" s="191"/>
      <c r="K79" s="5"/>
    </row>
    <row r="80" spans="1:11" x14ac:dyDescent="0.2">
      <c r="B80" s="5"/>
      <c r="I80" s="109" t="s">
        <v>173</v>
      </c>
      <c r="J80" s="5"/>
      <c r="K80" s="5"/>
    </row>
  </sheetData>
  <sheetProtection algorithmName="SHA-512" hashValue="qPV2FhzgYUGlk8iK865gKPHg/6kDcMIn8tgejLt0COLou9TlFR/+xXjZpN6IfxbUWwBan8BW1CK5CU8CmyBEMw==" saltValue="ezxUW4Gp2+dcoaERJzSu6w==" spinCount="100000" sheet="1" objects="1" scenarios="1" selectLockedCells="1"/>
  <protectedRanges>
    <protectedRange sqref="B1:K2 I12 B9:H37 K9:K37 I9:J11 I13:J37" name="Bereich1"/>
    <protectedRange sqref="H5:I5 B3:B5 E5:G7 J6:J7 E8:K8 B8:C8 D5:D8" name="Bereich1_1"/>
  </protectedRanges>
  <mergeCells count="10">
    <mergeCell ref="C19:H19"/>
    <mergeCell ref="B5:C5"/>
    <mergeCell ref="E5:G5"/>
    <mergeCell ref="I5:K5"/>
    <mergeCell ref="B3:H3"/>
    <mergeCell ref="C15:H15"/>
    <mergeCell ref="C16:H16"/>
    <mergeCell ref="C17:H17"/>
    <mergeCell ref="C18:H18"/>
    <mergeCell ref="C14:H14"/>
  </mergeCells>
  <phoneticPr fontId="10" type="noConversion"/>
  <pageMargins left="0.78749999999999998" right="0.78749999999999998" top="0.31" bottom="0.19652777777777777" header="0" footer="0"/>
  <pageSetup paperSize="9" scale="84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48"/>
    <pageSetUpPr fitToPage="1"/>
  </sheetPr>
  <dimension ref="A1:I34"/>
  <sheetViews>
    <sheetView showGridLines="0" workbookViewId="0">
      <selection activeCell="D15" sqref="D15"/>
    </sheetView>
  </sheetViews>
  <sheetFormatPr baseColWidth="10" defaultColWidth="11" defaultRowHeight="12.75" x14ac:dyDescent="0.2"/>
  <cols>
    <col min="1" max="1" width="5.42578125" style="127" customWidth="1"/>
    <col min="2" max="2" width="7.5703125" style="127" customWidth="1"/>
    <col min="3" max="3" width="8.28515625" style="127" customWidth="1"/>
    <col min="4" max="4" width="30.5703125" style="1" customWidth="1"/>
    <col min="5" max="5" width="15.5703125" style="40" customWidth="1"/>
    <col min="6" max="6" width="8.42578125" style="128" customWidth="1"/>
    <col min="7" max="7" width="16.28515625" style="40" customWidth="1"/>
    <col min="8" max="9" width="11.42578125" style="1" hidden="1" customWidth="1"/>
    <col min="10" max="16384" width="11" style="1"/>
  </cols>
  <sheetData>
    <row r="1" spans="1:9" x14ac:dyDescent="0.2">
      <c r="A1" s="129"/>
      <c r="B1" s="129"/>
      <c r="C1" s="129"/>
      <c r="D1" s="130" t="s">
        <v>80</v>
      </c>
      <c r="E1" s="131" t="s">
        <v>81</v>
      </c>
      <c r="F1" s="132"/>
      <c r="G1" s="133" t="str">
        <f ca="1">Unterschriftsblatt!G10&amp;"-"&amp;Unterschriftsblatt!K10&amp;"/"&amp;Deckblatt!H4&amp;"/"&amp;Deckblatt!I30</f>
        <v>-/N.N./21</v>
      </c>
    </row>
    <row r="2" spans="1:9" x14ac:dyDescent="0.2">
      <c r="A2" s="129"/>
      <c r="B2" s="129"/>
      <c r="C2" s="129"/>
      <c r="D2" s="134"/>
      <c r="E2" s="131"/>
      <c r="F2" s="132"/>
      <c r="G2" s="131"/>
    </row>
    <row r="3" spans="1:9" ht="16.149999999999999" customHeight="1" x14ac:dyDescent="0.2">
      <c r="A3" s="129"/>
      <c r="B3" s="129"/>
      <c r="C3" s="129"/>
      <c r="D3" s="134"/>
      <c r="E3" s="135" t="s">
        <v>82</v>
      </c>
      <c r="F3" s="136"/>
      <c r="G3" s="137">
        <f>Deckblatt!G48</f>
        <v>0</v>
      </c>
      <c r="H3" s="138">
        <f>Deckblatt!H46</f>
        <v>0</v>
      </c>
      <c r="I3" s="138">
        <f>Deckblatt!I46</f>
        <v>0</v>
      </c>
    </row>
    <row r="4" spans="1:9" ht="25.5" x14ac:dyDescent="0.2">
      <c r="A4" s="139" t="s">
        <v>83</v>
      </c>
      <c r="B4" s="139" t="s">
        <v>84</v>
      </c>
      <c r="C4" s="139" t="s">
        <v>85</v>
      </c>
      <c r="D4" s="140" t="s">
        <v>86</v>
      </c>
      <c r="E4" s="141" t="s">
        <v>87</v>
      </c>
      <c r="F4" s="142" t="s">
        <v>88</v>
      </c>
      <c r="G4" s="143" t="s">
        <v>89</v>
      </c>
      <c r="H4" s="144"/>
      <c r="I4" s="144"/>
    </row>
    <row r="5" spans="1:9" s="147" customFormat="1" ht="24.95" customHeight="1" x14ac:dyDescent="0.2">
      <c r="A5" s="47">
        <f>Deckblatt!A45+1</f>
        <v>11</v>
      </c>
      <c r="B5" s="47"/>
      <c r="C5" s="48"/>
      <c r="D5" s="49"/>
      <c r="E5" s="50"/>
      <c r="F5" s="146"/>
      <c r="G5" s="51">
        <f>IF(B5*E5&gt;0,ROUND(B5*E5-(F5*B5*E5),2),0)</f>
        <v>0</v>
      </c>
      <c r="H5" s="53">
        <f>IF(C5&lt;&gt;19%,0,IF('Folgeblatt _2_'!$D$26&gt;0,(Folgeblatt!G5-'Folgeblatt _2_'!$D$26*Folgeblatt!G5)*C5,(G5-G5*Folgeblatt!$D$26)*C5))</f>
        <v>0</v>
      </c>
      <c r="I5" s="53">
        <f>IF(C5&lt;&gt;7%,0,IF('Folgeblatt _2_'!$D$26&gt;0,(Folgeblatt!G5-'Folgeblatt _2_'!$D$26*Folgeblatt!G5)*C5,(G5-G5*Folgeblatt!$D$26)*C5))</f>
        <v>0</v>
      </c>
    </row>
    <row r="6" spans="1:9" s="147" customFormat="1" ht="24.95" customHeight="1" x14ac:dyDescent="0.2">
      <c r="A6" s="47">
        <f>A5+1</f>
        <v>12</v>
      </c>
      <c r="B6" s="47"/>
      <c r="C6" s="48"/>
      <c r="D6" s="49"/>
      <c r="E6" s="50"/>
      <c r="F6" s="146"/>
      <c r="G6" s="51">
        <f t="shared" ref="G6:G24" si="0">IF(B6*E6&gt;0,ROUND(B6*E6-(F6*B6*E6),2),0)</f>
        <v>0</v>
      </c>
      <c r="H6" s="53">
        <f>IF(C6&lt;&gt;19%,0,IF('Folgeblatt _2_'!$D$26&gt;0,(Folgeblatt!G6-'Folgeblatt _2_'!$D$26*Folgeblatt!G6)*C6,(G6-G6*Folgeblatt!$D$26)*C6))</f>
        <v>0</v>
      </c>
      <c r="I6" s="53">
        <f>IF(C6&lt;&gt;7%,0,IF('Folgeblatt _2_'!$D$26&gt;0,(Folgeblatt!G6-'Folgeblatt _2_'!$D$26*Folgeblatt!G6)*C6,(G6-G6*Folgeblatt!$D$26)*C6))</f>
        <v>0</v>
      </c>
    </row>
    <row r="7" spans="1:9" s="147" customFormat="1" ht="24.95" customHeight="1" x14ac:dyDescent="0.2">
      <c r="A7" s="47">
        <f>A6+1</f>
        <v>13</v>
      </c>
      <c r="B7" s="47"/>
      <c r="C7" s="48"/>
      <c r="D7" s="49"/>
      <c r="E7" s="50"/>
      <c r="F7" s="146"/>
      <c r="G7" s="51">
        <f t="shared" si="0"/>
        <v>0</v>
      </c>
      <c r="H7" s="53">
        <f>IF(C7&lt;&gt;19%,0,IF('Folgeblatt _2_'!$D$26&gt;0,(Folgeblatt!G7-'Folgeblatt _2_'!$D$26*Folgeblatt!G7)*C7,(G7-G7*Folgeblatt!$D$26)*C7))</f>
        <v>0</v>
      </c>
      <c r="I7" s="53">
        <f>IF(C7&lt;&gt;7%,0,IF('Folgeblatt _2_'!$D$26&gt;0,(Folgeblatt!G7-'Folgeblatt _2_'!$D$26*Folgeblatt!G7)*C7,(G7-G7*Folgeblatt!$D$26)*C7))</f>
        <v>0</v>
      </c>
    </row>
    <row r="8" spans="1:9" s="147" customFormat="1" ht="24.95" customHeight="1" x14ac:dyDescent="0.2">
      <c r="A8" s="47">
        <f>A7+1</f>
        <v>14</v>
      </c>
      <c r="B8" s="47"/>
      <c r="C8" s="48"/>
      <c r="D8" s="49"/>
      <c r="E8" s="50"/>
      <c r="F8" s="146"/>
      <c r="G8" s="51">
        <f t="shared" si="0"/>
        <v>0</v>
      </c>
      <c r="H8" s="53">
        <f>IF(C8&lt;&gt;19%,0,IF('Folgeblatt _2_'!$D$26&gt;0,(Folgeblatt!G8-'Folgeblatt _2_'!$D$26*Folgeblatt!G8)*C8,(G8-G8*Folgeblatt!$D$26)*C8))</f>
        <v>0</v>
      </c>
      <c r="I8" s="53">
        <f>IF(C8&lt;&gt;7%,0,IF('Folgeblatt _2_'!$D$26&gt;0,(Folgeblatt!G8-'Folgeblatt _2_'!$D$26*Folgeblatt!G8)*C8,(G8-G8*Folgeblatt!$D$26)*C8))</f>
        <v>0</v>
      </c>
    </row>
    <row r="9" spans="1:9" s="147" customFormat="1" ht="24.95" customHeight="1" x14ac:dyDescent="0.2">
      <c r="A9" s="47">
        <f t="shared" ref="A9:A24" si="1">A8+1</f>
        <v>15</v>
      </c>
      <c r="B9" s="47"/>
      <c r="C9" s="48"/>
      <c r="D9" s="49"/>
      <c r="E9" s="50"/>
      <c r="F9" s="146"/>
      <c r="G9" s="51">
        <f t="shared" si="0"/>
        <v>0</v>
      </c>
      <c r="H9" s="53">
        <f>IF(C9&lt;&gt;19%,0,IF('Folgeblatt _2_'!$D$26&gt;0,(Folgeblatt!G9-'Folgeblatt _2_'!$D$26*Folgeblatt!G9)*C9,(G9-G9*Folgeblatt!$D$26)*C9))</f>
        <v>0</v>
      </c>
      <c r="I9" s="53">
        <f>IF(C9&lt;&gt;7%,0,IF('Folgeblatt _2_'!$D$26&gt;0,(Folgeblatt!G9-'Folgeblatt _2_'!$D$26*Folgeblatt!G9)*C9,(G9-G9*Folgeblatt!$D$26)*C9))</f>
        <v>0</v>
      </c>
    </row>
    <row r="10" spans="1:9" s="147" customFormat="1" ht="24.95" customHeight="1" x14ac:dyDescent="0.2">
      <c r="A10" s="47">
        <f t="shared" si="1"/>
        <v>16</v>
      </c>
      <c r="B10" s="47"/>
      <c r="C10" s="48"/>
      <c r="D10" s="49"/>
      <c r="E10" s="50"/>
      <c r="F10" s="146"/>
      <c r="G10" s="51">
        <f t="shared" si="0"/>
        <v>0</v>
      </c>
      <c r="H10" s="53">
        <f>IF(C10&lt;&gt;19%,0,IF('Folgeblatt _2_'!$D$26&gt;0,(Folgeblatt!G10-'Folgeblatt _2_'!$D$26*Folgeblatt!G10)*C10,(G10-G10*Folgeblatt!$D$26)*C10))</f>
        <v>0</v>
      </c>
      <c r="I10" s="53">
        <f>IF(C10&lt;&gt;7%,0,IF('Folgeblatt _2_'!$D$26&gt;0,(Folgeblatt!G10-'Folgeblatt _2_'!$D$26*Folgeblatt!G10)*C10,(G10-G10*Folgeblatt!$D$26)*C10))</f>
        <v>0</v>
      </c>
    </row>
    <row r="11" spans="1:9" s="147" customFormat="1" ht="24.95" customHeight="1" x14ac:dyDescent="0.2">
      <c r="A11" s="47">
        <f t="shared" si="1"/>
        <v>17</v>
      </c>
      <c r="B11" s="47"/>
      <c r="C11" s="48"/>
      <c r="D11" s="49"/>
      <c r="E11" s="50"/>
      <c r="F11" s="146"/>
      <c r="G11" s="51">
        <f t="shared" si="0"/>
        <v>0</v>
      </c>
      <c r="H11" s="53">
        <f>IF(C11&lt;&gt;19%,0,IF('Folgeblatt _2_'!$D$26&gt;0,(Folgeblatt!G11-'Folgeblatt _2_'!$D$26*Folgeblatt!G11)*C11,(G11-G11*Folgeblatt!$D$26)*C11))</f>
        <v>0</v>
      </c>
      <c r="I11" s="53">
        <f>IF(C11&lt;&gt;7%,0,IF('Folgeblatt _2_'!$D$26&gt;0,(Folgeblatt!G11-'Folgeblatt _2_'!$D$26*Folgeblatt!G11)*C11,(G11-G11*Folgeblatt!$D$26)*C11))</f>
        <v>0</v>
      </c>
    </row>
    <row r="12" spans="1:9" s="147" customFormat="1" ht="24.95" customHeight="1" x14ac:dyDescent="0.2">
      <c r="A12" s="47">
        <f t="shared" si="1"/>
        <v>18</v>
      </c>
      <c r="B12" s="47"/>
      <c r="C12" s="48"/>
      <c r="D12" s="49"/>
      <c r="E12" s="50"/>
      <c r="F12" s="146"/>
      <c r="G12" s="51">
        <f t="shared" si="0"/>
        <v>0</v>
      </c>
      <c r="H12" s="53">
        <f>IF(C12&lt;&gt;19%,0,IF('Folgeblatt _2_'!$D$26&gt;0,(Folgeblatt!G12-'Folgeblatt _2_'!$D$26*Folgeblatt!G12)*C12,(G12-G12*Folgeblatt!$D$26)*C12))</f>
        <v>0</v>
      </c>
      <c r="I12" s="53">
        <f>IF(C12&lt;&gt;7%,0,IF('Folgeblatt _2_'!$D$26&gt;0,(Folgeblatt!G12-'Folgeblatt _2_'!$D$26*Folgeblatt!G12)*C12,(G12-G12*Folgeblatt!$D$26)*C12))</f>
        <v>0</v>
      </c>
    </row>
    <row r="13" spans="1:9" s="147" customFormat="1" ht="24.95" customHeight="1" x14ac:dyDescent="0.2">
      <c r="A13" s="47">
        <f t="shared" si="1"/>
        <v>19</v>
      </c>
      <c r="B13" s="47"/>
      <c r="C13" s="48"/>
      <c r="D13" s="49"/>
      <c r="E13" s="50"/>
      <c r="F13" s="54"/>
      <c r="G13" s="51">
        <f t="shared" si="0"/>
        <v>0</v>
      </c>
      <c r="H13" s="53">
        <f>IF(C13&lt;&gt;19%,0,IF('Folgeblatt _2_'!$D$26&gt;0,(Folgeblatt!G13-'Folgeblatt _2_'!$D$26*Folgeblatt!G13)*C13,(G13-G13*Folgeblatt!$D$26)*C13))</f>
        <v>0</v>
      </c>
      <c r="I13" s="53">
        <f>IF(C13&lt;&gt;7%,0,IF('Folgeblatt _2_'!$D$26&gt;0,(Folgeblatt!G13-'Folgeblatt _2_'!$D$26*Folgeblatt!G13)*C13,(G13-G13*Folgeblatt!$D$26)*C13))</f>
        <v>0</v>
      </c>
    </row>
    <row r="14" spans="1:9" s="147" customFormat="1" ht="24.95" customHeight="1" x14ac:dyDescent="0.2">
      <c r="A14" s="47">
        <f t="shared" si="1"/>
        <v>20</v>
      </c>
      <c r="B14" s="47"/>
      <c r="C14" s="48"/>
      <c r="D14" s="49"/>
      <c r="E14" s="50"/>
      <c r="F14" s="54"/>
      <c r="G14" s="51">
        <f t="shared" si="0"/>
        <v>0</v>
      </c>
      <c r="H14" s="53">
        <f>IF(C14&lt;&gt;19%,0,IF('Folgeblatt _2_'!$D$26&gt;0,(Folgeblatt!G14-'Folgeblatt _2_'!$D$26*Folgeblatt!G14)*C14,(G14-G14*Folgeblatt!$D$26)*C14))</f>
        <v>0</v>
      </c>
      <c r="I14" s="53">
        <f>IF(C14&lt;&gt;7%,0,IF('Folgeblatt _2_'!$D$26&gt;0,(Folgeblatt!G14-'Folgeblatt _2_'!$D$26*Folgeblatt!G14)*C14,(G14-G14*Folgeblatt!$D$26)*C14))</f>
        <v>0</v>
      </c>
    </row>
    <row r="15" spans="1:9" s="147" customFormat="1" ht="24.95" customHeight="1" x14ac:dyDescent="0.2">
      <c r="A15" s="47">
        <f t="shared" si="1"/>
        <v>21</v>
      </c>
      <c r="B15" s="47"/>
      <c r="C15" s="48"/>
      <c r="D15" s="49"/>
      <c r="E15" s="50"/>
      <c r="F15" s="54"/>
      <c r="G15" s="51">
        <f t="shared" si="0"/>
        <v>0</v>
      </c>
      <c r="H15" s="53">
        <f>IF(C15&lt;&gt;19%,0,IF('Folgeblatt _2_'!$D$26&gt;0,(Folgeblatt!G15-'Folgeblatt _2_'!$D$26*Folgeblatt!G15)*C15,(G15-G15*Folgeblatt!$D$26)*C15))</f>
        <v>0</v>
      </c>
      <c r="I15" s="53">
        <f>IF(C15&lt;&gt;7%,0,IF('Folgeblatt _2_'!$D$26&gt;0,(Folgeblatt!G15-'Folgeblatt _2_'!$D$26*Folgeblatt!G15)*C15,(G15-G15*Folgeblatt!$D$26)*C15))</f>
        <v>0</v>
      </c>
    </row>
    <row r="16" spans="1:9" s="147" customFormat="1" ht="24.95" customHeight="1" x14ac:dyDescent="0.2">
      <c r="A16" s="47">
        <f t="shared" si="1"/>
        <v>22</v>
      </c>
      <c r="B16" s="47"/>
      <c r="C16" s="48"/>
      <c r="D16" s="49"/>
      <c r="E16" s="50"/>
      <c r="F16" s="54"/>
      <c r="G16" s="51">
        <f t="shared" si="0"/>
        <v>0</v>
      </c>
      <c r="H16" s="53">
        <f>IF(C16&lt;&gt;19%,0,IF('Folgeblatt _2_'!$D$26&gt;0,(Folgeblatt!G16-'Folgeblatt _2_'!$D$26*Folgeblatt!G16)*C16,(G16-G16*Folgeblatt!$D$26)*C16))</f>
        <v>0</v>
      </c>
      <c r="I16" s="53">
        <f>IF(C16&lt;&gt;7%,0,IF('Folgeblatt _2_'!$D$26&gt;0,(Folgeblatt!G16-'Folgeblatt _2_'!$D$26*Folgeblatt!G16)*C16,(G16-G16*Folgeblatt!$D$26)*C16))</f>
        <v>0</v>
      </c>
    </row>
    <row r="17" spans="1:9" s="147" customFormat="1" ht="24.95" customHeight="1" x14ac:dyDescent="0.2">
      <c r="A17" s="47">
        <f t="shared" si="1"/>
        <v>23</v>
      </c>
      <c r="B17" s="47"/>
      <c r="C17" s="48"/>
      <c r="D17" s="49"/>
      <c r="E17" s="50"/>
      <c r="F17" s="54"/>
      <c r="G17" s="51">
        <f t="shared" si="0"/>
        <v>0</v>
      </c>
      <c r="H17" s="53">
        <f>IF(C17&lt;&gt;19%,0,IF('Folgeblatt _2_'!$D$26&gt;0,(Folgeblatt!G17-'Folgeblatt _2_'!$D$26*Folgeblatt!G17)*C17,(G17-G17*Folgeblatt!$D$26)*C17))</f>
        <v>0</v>
      </c>
      <c r="I17" s="53">
        <f>IF(C17&lt;&gt;7%,0,IF('Folgeblatt _2_'!$D$26&gt;0,(Folgeblatt!G17-'Folgeblatt _2_'!$D$26*Folgeblatt!G17)*C17,(G17-G17*Folgeblatt!$D$26)*C17))</f>
        <v>0</v>
      </c>
    </row>
    <row r="18" spans="1:9" s="147" customFormat="1" ht="24.95" customHeight="1" x14ac:dyDescent="0.2">
      <c r="A18" s="47">
        <f t="shared" si="1"/>
        <v>24</v>
      </c>
      <c r="B18" s="47"/>
      <c r="C18" s="48"/>
      <c r="D18" s="49"/>
      <c r="E18" s="50"/>
      <c r="F18" s="54"/>
      <c r="G18" s="51">
        <f t="shared" si="0"/>
        <v>0</v>
      </c>
      <c r="H18" s="53">
        <f>IF(C18&lt;&gt;19%,0,IF('Folgeblatt _2_'!$D$26&gt;0,(Folgeblatt!G18-'Folgeblatt _2_'!$D$26*Folgeblatt!G18)*C18,(G18-G18*Folgeblatt!$D$26)*C18))</f>
        <v>0</v>
      </c>
      <c r="I18" s="53">
        <f>IF(C18&lt;&gt;7%,0,IF('Folgeblatt _2_'!$D$26&gt;0,(Folgeblatt!G18-'Folgeblatt _2_'!$D$26*Folgeblatt!G18)*C18,(G18-G18*Folgeblatt!$D$26)*C18))</f>
        <v>0</v>
      </c>
    </row>
    <row r="19" spans="1:9" s="147" customFormat="1" ht="24.95" customHeight="1" x14ac:dyDescent="0.2">
      <c r="A19" s="47">
        <f t="shared" si="1"/>
        <v>25</v>
      </c>
      <c r="B19" s="47"/>
      <c r="C19" s="48"/>
      <c r="D19" s="49"/>
      <c r="E19" s="50"/>
      <c r="F19" s="54"/>
      <c r="G19" s="51">
        <f t="shared" si="0"/>
        <v>0</v>
      </c>
      <c r="H19" s="53">
        <f>IF(C19&lt;&gt;19%,0,IF('Folgeblatt _2_'!$D$26&gt;0,(Folgeblatt!G19-'Folgeblatt _2_'!$D$26*Folgeblatt!G19)*C19,(G19-G19*Folgeblatt!$D$26)*C19))</f>
        <v>0</v>
      </c>
      <c r="I19" s="53">
        <f>IF(C19&lt;&gt;7%,0,IF('Folgeblatt _2_'!$D$26&gt;0,(Folgeblatt!G19-'Folgeblatt _2_'!$D$26*Folgeblatt!G19)*C19,(G19-G19*Folgeblatt!$D$26)*C19))</f>
        <v>0</v>
      </c>
    </row>
    <row r="20" spans="1:9" s="147" customFormat="1" ht="24.95" customHeight="1" x14ac:dyDescent="0.2">
      <c r="A20" s="47">
        <f t="shared" si="1"/>
        <v>26</v>
      </c>
      <c r="B20" s="47"/>
      <c r="C20" s="48"/>
      <c r="D20" s="49"/>
      <c r="E20" s="50"/>
      <c r="F20" s="54"/>
      <c r="G20" s="51">
        <f t="shared" si="0"/>
        <v>0</v>
      </c>
      <c r="H20" s="53">
        <f>IF(C20&lt;&gt;19%,0,IF('Folgeblatt _2_'!$D$26&gt;0,(Folgeblatt!G20-'Folgeblatt _2_'!$D$26*Folgeblatt!G20)*C20,(G20-G20*Folgeblatt!$D$26)*C20))</f>
        <v>0</v>
      </c>
      <c r="I20" s="53">
        <f>IF(C20&lt;&gt;7%,0,IF('Folgeblatt _2_'!$D$26&gt;0,(Folgeblatt!G20-'Folgeblatt _2_'!$D$26*Folgeblatt!G20)*C20,(G20-G20*Folgeblatt!$D$26)*C20))</f>
        <v>0</v>
      </c>
    </row>
    <row r="21" spans="1:9" s="147" customFormat="1" ht="24.95" customHeight="1" x14ac:dyDescent="0.2">
      <c r="A21" s="47">
        <f t="shared" si="1"/>
        <v>27</v>
      </c>
      <c r="B21" s="47"/>
      <c r="C21" s="48"/>
      <c r="D21" s="49"/>
      <c r="E21" s="50"/>
      <c r="F21" s="54"/>
      <c r="G21" s="51">
        <f t="shared" si="0"/>
        <v>0</v>
      </c>
      <c r="H21" s="53">
        <f>IF(C21&lt;&gt;19%,0,IF('Folgeblatt _2_'!$D$26&gt;0,(Folgeblatt!G21-'Folgeblatt _2_'!$D$26*Folgeblatt!G21)*C21,(G21-G21*Folgeblatt!$D$26)*C21))</f>
        <v>0</v>
      </c>
      <c r="I21" s="53">
        <f>IF(C21&lt;&gt;7%,0,IF('Folgeblatt _2_'!$D$26&gt;0,(Folgeblatt!G21-'Folgeblatt _2_'!$D$26*Folgeblatt!G21)*C21,(G21-G21*Folgeblatt!$D$26)*C21))</f>
        <v>0</v>
      </c>
    </row>
    <row r="22" spans="1:9" s="147" customFormat="1" ht="24.95" customHeight="1" x14ac:dyDescent="0.2">
      <c r="A22" s="47">
        <f t="shared" si="1"/>
        <v>28</v>
      </c>
      <c r="B22" s="47"/>
      <c r="C22" s="48"/>
      <c r="D22" s="49"/>
      <c r="E22" s="50"/>
      <c r="F22" s="54"/>
      <c r="G22" s="51">
        <f t="shared" si="0"/>
        <v>0</v>
      </c>
      <c r="H22" s="53">
        <f>IF(C22&lt;&gt;19%,0,IF('Folgeblatt _2_'!$D$26&gt;0,(Folgeblatt!G22-'Folgeblatt _2_'!$D$26*Folgeblatt!G22)*C22,(G22-G22*Folgeblatt!$D$26)*C22))</f>
        <v>0</v>
      </c>
      <c r="I22" s="53">
        <f>IF(C22&lt;&gt;7%,0,IF('Folgeblatt _2_'!$D$26&gt;0,(Folgeblatt!G22-'Folgeblatt _2_'!$D$26*Folgeblatt!G22)*C22,(G22-G22*Folgeblatt!$D$26)*C22))</f>
        <v>0</v>
      </c>
    </row>
    <row r="23" spans="1:9" s="147" customFormat="1" ht="24.95" customHeight="1" x14ac:dyDescent="0.2">
      <c r="A23" s="47">
        <f t="shared" si="1"/>
        <v>29</v>
      </c>
      <c r="B23" s="47"/>
      <c r="C23" s="48"/>
      <c r="D23" s="49"/>
      <c r="E23" s="50"/>
      <c r="F23" s="54"/>
      <c r="G23" s="51">
        <f t="shared" si="0"/>
        <v>0</v>
      </c>
      <c r="H23" s="53">
        <f>IF(C23&lt;&gt;19%,0,IF('Folgeblatt _2_'!$D$26&gt;0,(Folgeblatt!G23-'Folgeblatt _2_'!$D$26*Folgeblatt!G23)*C23,(G23-G23*Folgeblatt!$D$26)*C23))</f>
        <v>0</v>
      </c>
      <c r="I23" s="53">
        <f>IF(C23&lt;&gt;7%,0,IF('Folgeblatt _2_'!$D$26&gt;0,(Folgeblatt!G23-'Folgeblatt _2_'!$D$26*Folgeblatt!G23)*C23,(G23-G23*Folgeblatt!$D$26)*C23))</f>
        <v>0</v>
      </c>
    </row>
    <row r="24" spans="1:9" s="147" customFormat="1" ht="24.95" customHeight="1" x14ac:dyDescent="0.2">
      <c r="A24" s="47">
        <f t="shared" si="1"/>
        <v>30</v>
      </c>
      <c r="B24" s="47"/>
      <c r="C24" s="48"/>
      <c r="D24" s="49"/>
      <c r="E24" s="50"/>
      <c r="F24" s="54"/>
      <c r="G24" s="51">
        <f t="shared" si="0"/>
        <v>0</v>
      </c>
      <c r="H24" s="53">
        <f>IF(C24&lt;&gt;19%,0,IF('Folgeblatt _2_'!$D$26&gt;0,(Folgeblatt!G24-'Folgeblatt _2_'!$D$26*Folgeblatt!G24)*C24,(G24-G24*Folgeblatt!$D$26)*C24))</f>
        <v>0</v>
      </c>
      <c r="I24" s="53">
        <f>IF(C24&lt;&gt;7%,0,IF('Folgeblatt _2_'!$D$26&gt;0,(Folgeblatt!G24-'Folgeblatt _2_'!$D$26*Folgeblatt!G24)*C24,(G24-G24*Folgeblatt!$D$26)*C24))</f>
        <v>0</v>
      </c>
    </row>
    <row r="25" spans="1:9" ht="9.9499999999999993" customHeight="1" x14ac:dyDescent="0.2">
      <c r="A25" s="63"/>
      <c r="B25" s="63"/>
      <c r="C25" s="63"/>
      <c r="D25" s="64"/>
      <c r="E25" s="148"/>
      <c r="F25" s="149"/>
      <c r="G25" s="150"/>
      <c r="H25" s="151">
        <f>ROUND(SUM(H5:H24,H3),2)</f>
        <v>0</v>
      </c>
      <c r="I25" s="151">
        <f>ROUND(SUM(I5:I24,I3),2)</f>
        <v>0</v>
      </c>
    </row>
    <row r="26" spans="1:9" ht="12.75" hidden="1" customHeight="1" x14ac:dyDescent="0.2">
      <c r="A26" s="61"/>
      <c r="B26" s="63"/>
      <c r="C26" s="63"/>
      <c r="D26" s="64"/>
      <c r="E26" s="152" t="s">
        <v>90</v>
      </c>
      <c r="F26" s="153"/>
      <c r="G26" s="65">
        <f>SUM(G6:G25,G$3)</f>
        <v>0</v>
      </c>
    </row>
    <row r="27" spans="1:9" ht="16.149999999999999" customHeight="1" x14ac:dyDescent="0.2">
      <c r="A27" s="61" t="s">
        <v>91</v>
      </c>
      <c r="B27" s="63"/>
      <c r="C27" s="178">
        <f>Deckblatt!C48</f>
        <v>0.03</v>
      </c>
      <c r="D27" s="64" t="s">
        <v>92</v>
      </c>
      <c r="E27" s="152" t="s">
        <v>93</v>
      </c>
      <c r="F27" s="153"/>
      <c r="G27" s="65">
        <f>SUM(G5:G24,G$3)</f>
        <v>0</v>
      </c>
      <c r="H27" s="53"/>
    </row>
    <row r="28" spans="1:9" ht="12" customHeight="1" x14ac:dyDescent="0.2">
      <c r="A28" s="61" t="s">
        <v>94</v>
      </c>
      <c r="B28" s="63"/>
      <c r="C28" s="63"/>
      <c r="D28" s="5"/>
      <c r="E28" s="152"/>
      <c r="F28" s="154"/>
      <c r="G28" s="67"/>
    </row>
    <row r="29" spans="1:9" ht="16.149999999999999" customHeight="1" x14ac:dyDescent="0.2">
      <c r="A29" s="69" t="s">
        <v>95</v>
      </c>
      <c r="B29" s="155"/>
      <c r="C29" s="155"/>
      <c r="D29" s="156">
        <f>IF(OR(G25=Deckblatt!G46,G25='Folgeblatt _2_'!G25),I25,0)</f>
        <v>0</v>
      </c>
      <c r="E29" s="157" t="s">
        <v>96</v>
      </c>
      <c r="F29" s="158"/>
      <c r="G29" s="74">
        <f>IF(G27='Folgeblatt _2_'!G27,$H$25+$I$25+$H$27,0)</f>
        <v>0</v>
      </c>
    </row>
    <row r="30" spans="1:9" ht="12.75" hidden="1" customHeight="1" x14ac:dyDescent="0.2">
      <c r="A30" s="63"/>
      <c r="B30" s="63"/>
      <c r="C30" s="63"/>
      <c r="D30" s="5"/>
      <c r="E30" s="159"/>
      <c r="F30" s="160"/>
      <c r="G30" s="161"/>
      <c r="H30" s="162">
        <f>IF(H27='Folgeblatt _2_'!H27,SUM(H29,H27),"Folgeblatt 2")</f>
        <v>0</v>
      </c>
      <c r="I30" s="162">
        <f>IF(I27='Folgeblatt _2_'!I27,SUM(I29,I27),"Folgeblatt 2")</f>
        <v>0</v>
      </c>
    </row>
    <row r="31" spans="1:9" ht="16.350000000000001" customHeight="1" x14ac:dyDescent="0.2">
      <c r="A31" s="63"/>
      <c r="B31" s="63"/>
      <c r="C31" s="63"/>
      <c r="D31" s="5"/>
      <c r="E31" s="163" t="s">
        <v>97</v>
      </c>
      <c r="F31" s="164"/>
      <c r="G31" s="165">
        <f>IF(G27='Folgeblatt _2_'!G27,SUM(G29,G30,G27),"Folgeblatt 2")</f>
        <v>0</v>
      </c>
    </row>
    <row r="32" spans="1:9" x14ac:dyDescent="0.2">
      <c r="A32" s="63"/>
      <c r="E32" s="80" t="str">
        <f>IF(OR(C$27=0,G$31="Folgeblatt 2",G31=0),"   ","abzüglich Skonto:")</f>
        <v xml:space="preserve">   </v>
      </c>
      <c r="F32" s="166"/>
      <c r="G32" s="81" t="str">
        <f>IF(OR(C$27=0,G31="Folgeblatt 2",G31=0),"   ",G31-G31*C27)</f>
        <v xml:space="preserve">   </v>
      </c>
    </row>
    <row r="33" spans="1:7" ht="15" x14ac:dyDescent="0.25">
      <c r="A33" s="63"/>
      <c r="B33" s="82" t="s">
        <v>98</v>
      </c>
      <c r="C33" s="63"/>
      <c r="D33" s="5"/>
      <c r="E33" s="15"/>
      <c r="F33" s="167"/>
      <c r="G33" s="15"/>
    </row>
    <row r="34" spans="1:7" x14ac:dyDescent="0.2">
      <c r="B34" s="63"/>
      <c r="C34" s="168"/>
      <c r="D34" s="20"/>
    </row>
  </sheetData>
  <sheetProtection algorithmName="SHA-512" hashValue="UrtU4sAkhIjNKhACSYz0FM8MoCd4WDrqn2HhyebdyIFzno7pJtflBp6/u7Jph46H3szaiVEYMC4Fz4LGitZMQg==" saltValue="V8agTWQKlWPUJzyJZSrvqw==" spinCount="100000" sheet="1" objects="1" scenarios="1" formatCells="0" selectLockedCells="1"/>
  <phoneticPr fontId="10" type="noConversion"/>
  <pageMargins left="0.78749999999999998" right="0.39374999999999999" top="0.59027777777777779" bottom="0.59027777777777779" header="0.51180555555555562" footer="0.51180555555555562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indexed="40"/>
    <pageSetUpPr fitToPage="1"/>
  </sheetPr>
  <dimension ref="A1:I34"/>
  <sheetViews>
    <sheetView showGridLines="0" topLeftCell="A25" workbookViewId="0">
      <selection activeCell="B5" sqref="B5"/>
    </sheetView>
  </sheetViews>
  <sheetFormatPr baseColWidth="10" defaultColWidth="11" defaultRowHeight="12.75" x14ac:dyDescent="0.2"/>
  <cols>
    <col min="1" max="1" width="5.42578125" style="127" customWidth="1"/>
    <col min="2" max="2" width="7.5703125" style="127" customWidth="1"/>
    <col min="3" max="3" width="8.140625" style="127" customWidth="1"/>
    <col min="4" max="4" width="30.5703125" style="1" customWidth="1"/>
    <col min="5" max="5" width="15.5703125" style="40" customWidth="1"/>
    <col min="6" max="6" width="8" style="128" customWidth="1"/>
    <col min="7" max="7" width="18.140625" style="40" customWidth="1"/>
    <col min="8" max="9" width="11.42578125" style="1" hidden="1" customWidth="1"/>
    <col min="10" max="16384" width="11" style="1"/>
  </cols>
  <sheetData>
    <row r="1" spans="1:9" x14ac:dyDescent="0.2">
      <c r="A1" s="129"/>
      <c r="B1" s="129"/>
      <c r="C1" s="129"/>
      <c r="D1" s="130" t="s">
        <v>99</v>
      </c>
      <c r="E1" s="131" t="s">
        <v>100</v>
      </c>
      <c r="F1" s="132"/>
      <c r="G1" s="133" t="str">
        <f ca="1">Unterschriftsblatt!G10&amp;"-"&amp;Unterschriftsblatt!K10&amp;"/"&amp;Deckblatt!H4&amp;"/"&amp;Deckblatt!I30</f>
        <v>-/N.N./21</v>
      </c>
    </row>
    <row r="2" spans="1:9" x14ac:dyDescent="0.2">
      <c r="A2" s="129"/>
      <c r="B2" s="129"/>
      <c r="C2" s="129"/>
      <c r="D2" s="134"/>
      <c r="E2" s="131"/>
      <c r="F2" s="132"/>
      <c r="G2" s="131"/>
    </row>
    <row r="3" spans="1:9" ht="16.149999999999999" customHeight="1" x14ac:dyDescent="0.2">
      <c r="A3" s="129"/>
      <c r="B3" s="129"/>
      <c r="C3" s="129"/>
      <c r="D3" s="134"/>
      <c r="E3" s="135" t="s">
        <v>101</v>
      </c>
      <c r="F3" s="136"/>
      <c r="G3" s="137">
        <f>Folgeblatt!G27</f>
        <v>0</v>
      </c>
      <c r="H3" s="138">
        <f>Folgeblatt!H25</f>
        <v>0</v>
      </c>
      <c r="I3" s="138">
        <f>Folgeblatt!I25</f>
        <v>0</v>
      </c>
    </row>
    <row r="4" spans="1:9" ht="25.5" x14ac:dyDescent="0.2">
      <c r="A4" s="139" t="s">
        <v>102</v>
      </c>
      <c r="B4" s="139" t="s">
        <v>103</v>
      </c>
      <c r="C4" s="139" t="s">
        <v>104</v>
      </c>
      <c r="D4" s="140" t="s">
        <v>105</v>
      </c>
      <c r="E4" s="141" t="s">
        <v>106</v>
      </c>
      <c r="F4" s="142" t="s">
        <v>107</v>
      </c>
      <c r="G4" s="143" t="s">
        <v>108</v>
      </c>
      <c r="H4" s="144"/>
      <c r="I4" s="144"/>
    </row>
    <row r="5" spans="1:9" s="147" customFormat="1" ht="24.95" customHeight="1" x14ac:dyDescent="0.2">
      <c r="A5" s="47">
        <v>31</v>
      </c>
      <c r="B5" s="47"/>
      <c r="C5" s="48"/>
      <c r="D5" s="49"/>
      <c r="E5" s="50"/>
      <c r="F5" s="146"/>
      <c r="G5" s="51">
        <f>IF(B5*E5&gt;0,ROUND(B5*E5-(F5*B5*E5),2),0)</f>
        <v>0</v>
      </c>
      <c r="H5" s="169">
        <f t="shared" ref="H5:H24" si="0">IF(C5=19%,(G5-G5*$D$26)*C5,0)</f>
        <v>0</v>
      </c>
      <c r="I5" s="169">
        <f t="shared" ref="I5:I24" si="1">IF(C5=7%,(G5-G5*$D$26)*C5,0)</f>
        <v>0</v>
      </c>
    </row>
    <row r="6" spans="1:9" s="147" customFormat="1" ht="24.95" customHeight="1" x14ac:dyDescent="0.2">
      <c r="A6" s="47">
        <f t="shared" ref="A6:A24" si="2">A5+1</f>
        <v>32</v>
      </c>
      <c r="B6" s="47"/>
      <c r="C6" s="48"/>
      <c r="D6" s="49"/>
      <c r="E6" s="50"/>
      <c r="F6" s="146"/>
      <c r="G6" s="51">
        <f t="shared" ref="G6:G24" si="3">IF(B6*E6&gt;0,ROUND(B6*E6-(F6*B6*E6),2),0)</f>
        <v>0</v>
      </c>
      <c r="H6" s="169">
        <f t="shared" si="0"/>
        <v>0</v>
      </c>
      <c r="I6" s="169">
        <f t="shared" si="1"/>
        <v>0</v>
      </c>
    </row>
    <row r="7" spans="1:9" s="147" customFormat="1" ht="24.95" customHeight="1" x14ac:dyDescent="0.2">
      <c r="A7" s="47">
        <f t="shared" si="2"/>
        <v>33</v>
      </c>
      <c r="B7" s="47"/>
      <c r="C7" s="48"/>
      <c r="D7" s="49"/>
      <c r="E7" s="50"/>
      <c r="F7" s="146"/>
      <c r="G7" s="51">
        <f t="shared" si="3"/>
        <v>0</v>
      </c>
      <c r="H7" s="169">
        <f t="shared" si="0"/>
        <v>0</v>
      </c>
      <c r="I7" s="169">
        <f t="shared" si="1"/>
        <v>0</v>
      </c>
    </row>
    <row r="8" spans="1:9" s="147" customFormat="1" ht="24.95" customHeight="1" x14ac:dyDescent="0.2">
      <c r="A8" s="47">
        <f t="shared" si="2"/>
        <v>34</v>
      </c>
      <c r="B8" s="47"/>
      <c r="C8" s="48"/>
      <c r="D8" s="49"/>
      <c r="E8" s="50"/>
      <c r="F8" s="146"/>
      <c r="G8" s="51">
        <f t="shared" si="3"/>
        <v>0</v>
      </c>
      <c r="H8" s="169">
        <f t="shared" si="0"/>
        <v>0</v>
      </c>
      <c r="I8" s="169">
        <f t="shared" si="1"/>
        <v>0</v>
      </c>
    </row>
    <row r="9" spans="1:9" s="147" customFormat="1" ht="24.95" customHeight="1" x14ac:dyDescent="0.2">
      <c r="A9" s="47">
        <f t="shared" si="2"/>
        <v>35</v>
      </c>
      <c r="B9" s="47"/>
      <c r="C9" s="48"/>
      <c r="D9" s="49"/>
      <c r="E9" s="50"/>
      <c r="F9" s="146"/>
      <c r="G9" s="51">
        <f t="shared" si="3"/>
        <v>0</v>
      </c>
      <c r="H9" s="169">
        <f t="shared" si="0"/>
        <v>0</v>
      </c>
      <c r="I9" s="169">
        <f t="shared" si="1"/>
        <v>0</v>
      </c>
    </row>
    <row r="10" spans="1:9" s="147" customFormat="1" ht="24.95" customHeight="1" x14ac:dyDescent="0.2">
      <c r="A10" s="47">
        <f t="shared" si="2"/>
        <v>36</v>
      </c>
      <c r="B10" s="47"/>
      <c r="C10" s="48"/>
      <c r="D10" s="49"/>
      <c r="E10" s="145"/>
      <c r="F10" s="146"/>
      <c r="G10" s="51">
        <f t="shared" si="3"/>
        <v>0</v>
      </c>
      <c r="H10" s="169">
        <f t="shared" si="0"/>
        <v>0</v>
      </c>
      <c r="I10" s="169">
        <f t="shared" si="1"/>
        <v>0</v>
      </c>
    </row>
    <row r="11" spans="1:9" s="147" customFormat="1" ht="24.95" customHeight="1" x14ac:dyDescent="0.2">
      <c r="A11" s="47">
        <f t="shared" si="2"/>
        <v>37</v>
      </c>
      <c r="B11" s="47"/>
      <c r="C11" s="48"/>
      <c r="D11" s="49"/>
      <c r="E11" s="145"/>
      <c r="F11" s="146"/>
      <c r="G11" s="51">
        <f t="shared" si="3"/>
        <v>0</v>
      </c>
      <c r="H11" s="169">
        <f t="shared" si="0"/>
        <v>0</v>
      </c>
      <c r="I11" s="169">
        <f t="shared" si="1"/>
        <v>0</v>
      </c>
    </row>
    <row r="12" spans="1:9" s="147" customFormat="1" ht="24.95" customHeight="1" x14ac:dyDescent="0.2">
      <c r="A12" s="47">
        <f t="shared" si="2"/>
        <v>38</v>
      </c>
      <c r="B12" s="47"/>
      <c r="C12" s="48"/>
      <c r="D12" s="49"/>
      <c r="E12" s="145"/>
      <c r="F12" s="146"/>
      <c r="G12" s="51">
        <f t="shared" si="3"/>
        <v>0</v>
      </c>
      <c r="H12" s="169">
        <f t="shared" si="0"/>
        <v>0</v>
      </c>
      <c r="I12" s="169">
        <f t="shared" si="1"/>
        <v>0</v>
      </c>
    </row>
    <row r="13" spans="1:9" s="147" customFormat="1" ht="24.95" customHeight="1" x14ac:dyDescent="0.2">
      <c r="A13" s="47">
        <f t="shared" si="2"/>
        <v>39</v>
      </c>
      <c r="B13" s="47"/>
      <c r="C13" s="48"/>
      <c r="D13" s="49"/>
      <c r="E13" s="145"/>
      <c r="F13" s="146"/>
      <c r="G13" s="51">
        <f t="shared" si="3"/>
        <v>0</v>
      </c>
      <c r="H13" s="169">
        <f t="shared" si="0"/>
        <v>0</v>
      </c>
      <c r="I13" s="169">
        <f t="shared" si="1"/>
        <v>0</v>
      </c>
    </row>
    <row r="14" spans="1:9" s="147" customFormat="1" ht="24.95" customHeight="1" x14ac:dyDescent="0.2">
      <c r="A14" s="47">
        <f t="shared" si="2"/>
        <v>40</v>
      </c>
      <c r="B14" s="47"/>
      <c r="C14" s="48"/>
      <c r="D14" s="49"/>
      <c r="E14" s="145"/>
      <c r="F14" s="146"/>
      <c r="G14" s="51">
        <f t="shared" si="3"/>
        <v>0</v>
      </c>
      <c r="H14" s="169">
        <f t="shared" si="0"/>
        <v>0</v>
      </c>
      <c r="I14" s="169">
        <f t="shared" si="1"/>
        <v>0</v>
      </c>
    </row>
    <row r="15" spans="1:9" s="147" customFormat="1" ht="24.95" customHeight="1" x14ac:dyDescent="0.2">
      <c r="A15" s="47">
        <f t="shared" si="2"/>
        <v>41</v>
      </c>
      <c r="B15" s="47"/>
      <c r="C15" s="48"/>
      <c r="D15" s="49"/>
      <c r="E15" s="145"/>
      <c r="F15" s="146"/>
      <c r="G15" s="51">
        <f t="shared" si="3"/>
        <v>0</v>
      </c>
      <c r="H15" s="169">
        <f t="shared" si="0"/>
        <v>0</v>
      </c>
      <c r="I15" s="169">
        <f t="shared" si="1"/>
        <v>0</v>
      </c>
    </row>
    <row r="16" spans="1:9" s="147" customFormat="1" ht="24.95" customHeight="1" x14ac:dyDescent="0.2">
      <c r="A16" s="47">
        <f t="shared" si="2"/>
        <v>42</v>
      </c>
      <c r="B16" s="47"/>
      <c r="C16" s="48"/>
      <c r="D16" s="49"/>
      <c r="E16" s="145"/>
      <c r="F16" s="146"/>
      <c r="G16" s="51">
        <f t="shared" si="3"/>
        <v>0</v>
      </c>
      <c r="H16" s="169">
        <f t="shared" si="0"/>
        <v>0</v>
      </c>
      <c r="I16" s="169">
        <f t="shared" si="1"/>
        <v>0</v>
      </c>
    </row>
    <row r="17" spans="1:9" s="147" customFormat="1" ht="24.95" customHeight="1" x14ac:dyDescent="0.2">
      <c r="A17" s="47">
        <f t="shared" si="2"/>
        <v>43</v>
      </c>
      <c r="B17" s="47"/>
      <c r="C17" s="48"/>
      <c r="D17" s="49"/>
      <c r="E17" s="145"/>
      <c r="F17" s="146"/>
      <c r="G17" s="51">
        <f t="shared" si="3"/>
        <v>0</v>
      </c>
      <c r="H17" s="169">
        <f t="shared" si="0"/>
        <v>0</v>
      </c>
      <c r="I17" s="169">
        <f t="shared" si="1"/>
        <v>0</v>
      </c>
    </row>
    <row r="18" spans="1:9" s="147" customFormat="1" ht="24.95" customHeight="1" x14ac:dyDescent="0.2">
      <c r="A18" s="47">
        <f t="shared" si="2"/>
        <v>44</v>
      </c>
      <c r="B18" s="47"/>
      <c r="C18" s="48"/>
      <c r="D18" s="49"/>
      <c r="E18" s="145"/>
      <c r="F18" s="146"/>
      <c r="G18" s="51">
        <f t="shared" si="3"/>
        <v>0</v>
      </c>
      <c r="H18" s="169">
        <f t="shared" si="0"/>
        <v>0</v>
      </c>
      <c r="I18" s="169">
        <f t="shared" si="1"/>
        <v>0</v>
      </c>
    </row>
    <row r="19" spans="1:9" s="147" customFormat="1" ht="24.95" customHeight="1" x14ac:dyDescent="0.2">
      <c r="A19" s="47">
        <f t="shared" si="2"/>
        <v>45</v>
      </c>
      <c r="B19" s="47"/>
      <c r="C19" s="48"/>
      <c r="D19" s="49"/>
      <c r="E19" s="145"/>
      <c r="F19" s="146"/>
      <c r="G19" s="51">
        <f t="shared" si="3"/>
        <v>0</v>
      </c>
      <c r="H19" s="169">
        <f t="shared" si="0"/>
        <v>0</v>
      </c>
      <c r="I19" s="169">
        <f t="shared" si="1"/>
        <v>0</v>
      </c>
    </row>
    <row r="20" spans="1:9" s="147" customFormat="1" ht="24.95" customHeight="1" x14ac:dyDescent="0.2">
      <c r="A20" s="47">
        <f t="shared" si="2"/>
        <v>46</v>
      </c>
      <c r="B20" s="47"/>
      <c r="C20" s="48"/>
      <c r="D20" s="49"/>
      <c r="E20" s="145"/>
      <c r="F20" s="146"/>
      <c r="G20" s="51">
        <f t="shared" si="3"/>
        <v>0</v>
      </c>
      <c r="H20" s="169">
        <f t="shared" si="0"/>
        <v>0</v>
      </c>
      <c r="I20" s="169">
        <f t="shared" si="1"/>
        <v>0</v>
      </c>
    </row>
    <row r="21" spans="1:9" s="147" customFormat="1" ht="24.95" customHeight="1" x14ac:dyDescent="0.2">
      <c r="A21" s="47">
        <f t="shared" si="2"/>
        <v>47</v>
      </c>
      <c r="B21" s="47"/>
      <c r="C21" s="48"/>
      <c r="D21" s="49"/>
      <c r="E21" s="145"/>
      <c r="F21" s="146"/>
      <c r="G21" s="51">
        <f t="shared" si="3"/>
        <v>0</v>
      </c>
      <c r="H21" s="169">
        <f t="shared" si="0"/>
        <v>0</v>
      </c>
      <c r="I21" s="169">
        <f t="shared" si="1"/>
        <v>0</v>
      </c>
    </row>
    <row r="22" spans="1:9" s="147" customFormat="1" ht="24.95" customHeight="1" x14ac:dyDescent="0.2">
      <c r="A22" s="47">
        <f t="shared" si="2"/>
        <v>48</v>
      </c>
      <c r="B22" s="47"/>
      <c r="C22" s="48"/>
      <c r="D22" s="49"/>
      <c r="E22" s="145"/>
      <c r="F22" s="146"/>
      <c r="G22" s="51">
        <f t="shared" si="3"/>
        <v>0</v>
      </c>
      <c r="H22" s="169">
        <f t="shared" si="0"/>
        <v>0</v>
      </c>
      <c r="I22" s="169">
        <f t="shared" si="1"/>
        <v>0</v>
      </c>
    </row>
    <row r="23" spans="1:9" s="147" customFormat="1" ht="24.95" customHeight="1" x14ac:dyDescent="0.2">
      <c r="A23" s="47">
        <f t="shared" si="2"/>
        <v>49</v>
      </c>
      <c r="B23" s="47"/>
      <c r="C23" s="48"/>
      <c r="D23" s="49"/>
      <c r="E23" s="145"/>
      <c r="F23" s="146"/>
      <c r="G23" s="51">
        <f t="shared" si="3"/>
        <v>0</v>
      </c>
      <c r="H23" s="169">
        <f t="shared" si="0"/>
        <v>0</v>
      </c>
      <c r="I23" s="169">
        <f t="shared" si="1"/>
        <v>0</v>
      </c>
    </row>
    <row r="24" spans="1:9" s="147" customFormat="1" ht="24.95" customHeight="1" x14ac:dyDescent="0.2">
      <c r="A24" s="47">
        <f t="shared" si="2"/>
        <v>50</v>
      </c>
      <c r="B24" s="47"/>
      <c r="C24" s="48"/>
      <c r="D24" s="49"/>
      <c r="E24" s="145"/>
      <c r="F24" s="146"/>
      <c r="G24" s="51">
        <f t="shared" si="3"/>
        <v>0</v>
      </c>
      <c r="H24" s="169">
        <f t="shared" si="0"/>
        <v>0</v>
      </c>
      <c r="I24" s="169">
        <f t="shared" si="1"/>
        <v>0</v>
      </c>
    </row>
    <row r="25" spans="1:9" ht="9.9499999999999993" customHeight="1" x14ac:dyDescent="0.2">
      <c r="A25" s="63"/>
      <c r="B25" s="63"/>
      <c r="C25" s="63"/>
      <c r="D25" s="64"/>
      <c r="E25" s="152"/>
      <c r="F25" s="153"/>
      <c r="G25" s="150"/>
      <c r="H25" s="151">
        <f>ROUND(SUM(H5:H24,H3),2)</f>
        <v>0</v>
      </c>
      <c r="I25" s="151">
        <f>ROUND(SUM(I5:I24,I3),2)</f>
        <v>0</v>
      </c>
    </row>
    <row r="26" spans="1:9" ht="12.75" hidden="1" customHeight="1" x14ac:dyDescent="0.2">
      <c r="A26" s="61"/>
      <c r="B26" s="63"/>
      <c r="C26" s="63"/>
      <c r="D26" s="64"/>
      <c r="E26" s="152" t="s">
        <v>109</v>
      </c>
      <c r="F26" s="153"/>
      <c r="G26" s="65">
        <f>SUM(G6:G25,G$3)</f>
        <v>0</v>
      </c>
    </row>
    <row r="27" spans="1:9" ht="16.149999999999999" customHeight="1" x14ac:dyDescent="0.2">
      <c r="A27" s="61" t="s">
        <v>110</v>
      </c>
      <c r="B27" s="63"/>
      <c r="C27" s="178">
        <f>Deckblatt!C48</f>
        <v>0.03</v>
      </c>
      <c r="D27" s="64" t="s">
        <v>111</v>
      </c>
      <c r="E27" s="148" t="s">
        <v>112</v>
      </c>
      <c r="F27" s="149"/>
      <c r="G27" s="65">
        <f>SUM(G5:G24,G$3)</f>
        <v>0</v>
      </c>
      <c r="H27" s="138"/>
    </row>
    <row r="28" spans="1:9" ht="12" customHeight="1" x14ac:dyDescent="0.2">
      <c r="A28" s="61" t="s">
        <v>113</v>
      </c>
      <c r="B28" s="63"/>
      <c r="C28" s="63"/>
      <c r="D28" s="5"/>
      <c r="E28" s="152"/>
      <c r="F28" s="154"/>
      <c r="G28" s="67"/>
    </row>
    <row r="29" spans="1:9" ht="16.149999999999999" customHeight="1" x14ac:dyDescent="0.2">
      <c r="A29" s="69" t="s">
        <v>114</v>
      </c>
      <c r="B29" s="155"/>
      <c r="C29" s="155"/>
      <c r="D29" s="156">
        <f>IF(G25=Folgeblatt!G25,0,I25)</f>
        <v>0</v>
      </c>
      <c r="E29" s="170" t="s">
        <v>115</v>
      </c>
      <c r="F29" s="171"/>
      <c r="G29" s="74">
        <f>IF(G27&gt;Folgeblatt!G27,H25+I25+H27,0)</f>
        <v>0</v>
      </c>
    </row>
    <row r="30" spans="1:9" ht="12.75" hidden="1" customHeight="1" x14ac:dyDescent="0.2">
      <c r="A30" s="63"/>
      <c r="B30" s="63"/>
      <c r="C30" s="63"/>
      <c r="D30" s="5"/>
      <c r="E30" s="159"/>
      <c r="F30" s="160"/>
      <c r="G30" s="161"/>
    </row>
    <row r="31" spans="1:9" x14ac:dyDescent="0.2">
      <c r="A31" s="63"/>
      <c r="B31" s="63"/>
      <c r="C31" s="63"/>
      <c r="D31" s="5"/>
      <c r="E31" s="172" t="s">
        <v>116</v>
      </c>
      <c r="F31" s="173"/>
      <c r="G31" s="165">
        <f>IF(G27&gt;Folgeblatt!G27,SUM(G30,G27,G29),0)</f>
        <v>0</v>
      </c>
    </row>
    <row r="32" spans="1:9" x14ac:dyDescent="0.2">
      <c r="A32" s="63"/>
      <c r="B32" s="63"/>
      <c r="C32" s="63"/>
      <c r="D32" s="5"/>
      <c r="E32" s="80" t="str">
        <f>IF(OR(C$27=0,G31=0),"  ","abzüglich Skonto:")</f>
        <v xml:space="preserve">  </v>
      </c>
      <c r="F32" s="166"/>
      <c r="G32" s="81" t="str">
        <f>IF(OR(C27=0,G31=0),"  ",G31-G31*C27)</f>
        <v xml:space="preserve">  </v>
      </c>
    </row>
    <row r="33" spans="1:7" ht="15" x14ac:dyDescent="0.25">
      <c r="A33" s="63"/>
      <c r="B33" s="82" t="s">
        <v>117</v>
      </c>
      <c r="C33" s="63"/>
      <c r="D33" s="5"/>
    </row>
    <row r="34" spans="1:7" x14ac:dyDescent="0.2">
      <c r="A34" s="63"/>
      <c r="C34" s="168"/>
      <c r="D34" s="20"/>
      <c r="E34" s="15"/>
      <c r="F34" s="167"/>
      <c r="G34" s="15"/>
    </row>
  </sheetData>
  <sheetProtection algorithmName="SHA-512" hashValue="yjiO5c5piT1gbbzEYg70ngby150ikaa5w1sDId3ccvAotA3uJgi1ozOEQFaE2OGkBDw0HMxP2enoMlP2XgL1lg==" saltValue="98AOOLYHBilxWdoM2STOfg==" spinCount="100000" sheet="1" objects="1" scenarios="1" formatCells="0" selectLockedCells="1"/>
  <phoneticPr fontId="10" type="noConversion"/>
  <pageMargins left="0.78749999999999998" right="0.39374999999999999" top="0.59027777777777779" bottom="0.59027777777777779" header="0.51180555555555562" footer="0.51180555555555562"/>
  <pageSetup paperSize="9" scale="98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indexed="44"/>
    <pageSetUpPr fitToPage="1"/>
  </sheetPr>
  <dimension ref="A1"/>
  <sheetViews>
    <sheetView zoomScaleNormal="100" zoomScaleSheetLayoutView="100" workbookViewId="0"/>
  </sheetViews>
  <sheetFormatPr baseColWidth="10" defaultRowHeight="12.75" x14ac:dyDescent="0.2"/>
  <cols>
    <col min="1" max="1" width="107.28515625" customWidth="1"/>
    <col min="4" max="4" width="10.85546875" customWidth="1"/>
    <col min="7" max="7" width="8.28515625" customWidth="1"/>
    <col min="8" max="8" width="6.140625" customWidth="1"/>
    <col min="9" max="9" width="11.7109375" customWidth="1"/>
  </cols>
  <sheetData/>
  <sheetProtection password="BF33" sheet="1" objects="1" scenarios="1" selectLockedCells="1"/>
  <phoneticPr fontId="10" type="noConversion"/>
  <pageMargins left="0.43307086614173229" right="0.23622047244094491" top="0.31496062992125984" bottom="0.27559055118110237" header="0.15748031496062992" footer="0.27559055118110237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Deckblatt</vt:lpstr>
      <vt:lpstr>Unterschriftsblatt</vt:lpstr>
      <vt:lpstr>Folgeblatt</vt:lpstr>
      <vt:lpstr>Folgeblatt _2_</vt:lpstr>
      <vt:lpstr>Auftr.- u. Zahl-bed.</vt:lpstr>
      <vt:lpstr>Deckblatt!Druckbereich</vt:lpstr>
      <vt:lpstr>'Folgeblatt _2_'!Druckbereich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FHMDREKC0021</dc:creator>
  <cp:lastModifiedBy>André Nollmann
</cp:lastModifiedBy>
  <cp:revision>1</cp:revision>
  <cp:lastPrinted>2017-11-02T10:46:45Z</cp:lastPrinted>
  <dcterms:created xsi:type="dcterms:W3CDTF">1998-07-22T12:40:54Z</dcterms:created>
  <dcterms:modified xsi:type="dcterms:W3CDTF">2021-03-01T13:56:08Z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fficeID">
    <vt:lpwstr>{273C742C-7332-4279-B230-2C3715332FBB}</vt:lpwstr>
  </property>
</Properties>
</file>