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AG HiWis\Unterlagen Internetseite\Arbeitszeitnachweis Datei\"/>
    </mc:Choice>
  </mc:AlternateContent>
  <workbookProtection workbookAlgorithmName="SHA-512" workbookHashValue="qdOAmjqmgaN7ZdPn92DkfVCQkympI/rz1B794DAIy1I9mav6FJVgVY+Y1MvFTEF2Tu70O9rOvmZcHBZRCezn/Q==" workbookSaltValue="QSeYqNOphgS1IM9nVE+T6Q==" workbookSpinCount="100000" lockStructure="1"/>
  <bookViews>
    <workbookView xWindow="0" yWindow="0" windowWidth="28800" windowHeight="12645"/>
  </bookViews>
  <sheets>
    <sheet name="Arbeitszeit" sheetId="1" r:id="rId1"/>
    <sheet name="Tabelle1" sheetId="6" state="hidden" r:id="rId2"/>
    <sheet name="Urlaub" sheetId="3" state="hidden" r:id="rId3"/>
    <sheet name="Tabelle2" sheetId="5" state="hidden" r:id="rId4"/>
  </sheets>
  <definedNames>
    <definedName name="_xlnm.Print_Area" localSheetId="0">Arbeitszeit!$A$1:$U$56</definedName>
  </definedNames>
  <calcPr calcId="162913"/>
</workbook>
</file>

<file path=xl/calcChain.xml><?xml version="1.0" encoding="utf-8"?>
<calcChain xmlns="http://schemas.openxmlformats.org/spreadsheetml/2006/main">
  <c r="M35" i="1" l="1"/>
  <c r="M34" i="1"/>
  <c r="H8" i="1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C68" i="3"/>
  <c r="D68" i="3" s="1"/>
  <c r="E68" i="3" s="1"/>
  <c r="G68" i="3" s="1"/>
  <c r="C69" i="3"/>
  <c r="D69" i="3" s="1"/>
  <c r="E69" i="3" s="1"/>
  <c r="G69" i="3" s="1"/>
  <c r="C70" i="3"/>
  <c r="D70" i="3" s="1"/>
  <c r="E70" i="3" s="1"/>
  <c r="G70" i="3" s="1"/>
  <c r="C71" i="3"/>
  <c r="D71" i="3" s="1"/>
  <c r="E71" i="3" s="1"/>
  <c r="G71" i="3" s="1"/>
  <c r="C72" i="3"/>
  <c r="D72" i="3" s="1"/>
  <c r="E72" i="3" s="1"/>
  <c r="G72" i="3" s="1"/>
  <c r="C73" i="3"/>
  <c r="D73" i="3" s="1"/>
  <c r="E73" i="3" s="1"/>
  <c r="G73" i="3" s="1"/>
  <c r="C23" i="3"/>
  <c r="D23" i="3" s="1"/>
  <c r="E23" i="3" s="1"/>
  <c r="G23" i="3" s="1"/>
  <c r="C24" i="3"/>
  <c r="D24" i="3" s="1"/>
  <c r="E24" i="3" s="1"/>
  <c r="G24" i="3" s="1"/>
  <c r="C65" i="3"/>
  <c r="D65" i="3" s="1"/>
  <c r="E65" i="3" s="1"/>
  <c r="G65" i="3" s="1"/>
  <c r="A56" i="1"/>
  <c r="H9" i="1"/>
  <c r="B2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3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W9" i="1"/>
  <c r="Z9" i="1" s="1"/>
  <c r="X9" i="1"/>
  <c r="AB9" i="1"/>
  <c r="AA8" i="1"/>
  <c r="AB8" i="1"/>
  <c r="AA9" i="1" s="1"/>
  <c r="W8" i="1"/>
  <c r="Z8" i="1" s="1"/>
  <c r="X8" i="1"/>
  <c r="I24" i="1"/>
  <c r="E10" i="3"/>
  <c r="C6" i="3"/>
  <c r="D6" i="3" s="1"/>
  <c r="G6" i="3"/>
  <c r="F6" i="3" s="1"/>
  <c r="K6" i="3"/>
  <c r="C7" i="3"/>
  <c r="D7" i="3" s="1"/>
  <c r="E7" i="3" s="1"/>
  <c r="G7" i="3" s="1"/>
  <c r="C8" i="3"/>
  <c r="D8" i="3" s="1"/>
  <c r="E8" i="3" s="1"/>
  <c r="G8" i="3" s="1"/>
  <c r="F8" i="3" s="1"/>
  <c r="C9" i="3"/>
  <c r="D9" i="3" s="1"/>
  <c r="E9" i="3" s="1"/>
  <c r="G9" i="3" s="1"/>
  <c r="C10" i="3"/>
  <c r="D10" i="3" s="1"/>
  <c r="G10" i="3"/>
  <c r="F10" i="3" s="1"/>
  <c r="C11" i="3"/>
  <c r="D11" i="3" s="1"/>
  <c r="E11" i="3" s="1"/>
  <c r="G11" i="3" s="1"/>
  <c r="C2" i="5" l="1"/>
  <c r="AC9" i="1"/>
  <c r="F7" i="3"/>
  <c r="K7" i="3"/>
  <c r="F11" i="3"/>
  <c r="K11" i="3"/>
  <c r="F9" i="3"/>
  <c r="K9" i="3"/>
  <c r="AD8" i="1"/>
  <c r="F70" i="3"/>
  <c r="H70" i="3"/>
  <c r="J70" i="3"/>
  <c r="L70" i="3"/>
  <c r="I70" i="3"/>
  <c r="K70" i="3"/>
  <c r="F68" i="3"/>
  <c r="H68" i="3"/>
  <c r="J68" i="3"/>
  <c r="L68" i="3"/>
  <c r="I68" i="3"/>
  <c r="K68" i="3"/>
  <c r="F72" i="3"/>
  <c r="H72" i="3"/>
  <c r="J72" i="3"/>
  <c r="L72" i="3"/>
  <c r="I72" i="3"/>
  <c r="K72" i="3"/>
  <c r="F71" i="3"/>
  <c r="H71" i="3"/>
  <c r="J71" i="3"/>
  <c r="L71" i="3"/>
  <c r="I71" i="3"/>
  <c r="K71" i="3"/>
  <c r="F69" i="3"/>
  <c r="H69" i="3"/>
  <c r="J69" i="3"/>
  <c r="L69" i="3"/>
  <c r="I69" i="3"/>
  <c r="K69" i="3"/>
  <c r="I73" i="3"/>
  <c r="K73" i="3"/>
  <c r="F73" i="3"/>
  <c r="H73" i="3"/>
  <c r="J73" i="3"/>
  <c r="L73" i="3"/>
  <c r="F23" i="3"/>
  <c r="H23" i="3"/>
  <c r="J23" i="3"/>
  <c r="L23" i="3"/>
  <c r="I23" i="3"/>
  <c r="K23" i="3"/>
  <c r="K10" i="3"/>
  <c r="K8" i="3"/>
  <c r="F24" i="3"/>
  <c r="H24" i="3"/>
  <c r="J24" i="3"/>
  <c r="L24" i="3"/>
  <c r="I24" i="3"/>
  <c r="K24" i="3"/>
  <c r="F65" i="3"/>
  <c r="H65" i="3"/>
  <c r="J65" i="3"/>
  <c r="L65" i="3"/>
  <c r="I65" i="3"/>
  <c r="K65" i="3"/>
  <c r="AC8" i="1"/>
  <c r="Y9" i="1"/>
  <c r="Y8" i="1"/>
  <c r="I6" i="3"/>
  <c r="I11" i="3"/>
  <c r="I10" i="3"/>
  <c r="I9" i="3"/>
  <c r="I8" i="3"/>
  <c r="I7" i="3"/>
  <c r="L11" i="3"/>
  <c r="J11" i="3"/>
  <c r="H11" i="3"/>
  <c r="L10" i="3"/>
  <c r="J10" i="3"/>
  <c r="H10" i="3"/>
  <c r="L9" i="3"/>
  <c r="J9" i="3"/>
  <c r="H9" i="3"/>
  <c r="L8" i="3"/>
  <c r="J8" i="3"/>
  <c r="H8" i="3"/>
  <c r="L7" i="3"/>
  <c r="J7" i="3"/>
  <c r="H7" i="3"/>
  <c r="L6" i="3"/>
  <c r="J6" i="3"/>
  <c r="H6" i="3"/>
  <c r="C12" i="3"/>
  <c r="D12" i="3" s="1"/>
  <c r="E12" i="3" s="1"/>
  <c r="G12" i="3" s="1"/>
  <c r="C13" i="3"/>
  <c r="D13" i="3" s="1"/>
  <c r="E13" i="3" s="1"/>
  <c r="G13" i="3" s="1"/>
  <c r="C14" i="3"/>
  <c r="D14" i="3" s="1"/>
  <c r="E14" i="3" s="1"/>
  <c r="G14" i="3" s="1"/>
  <c r="C15" i="3"/>
  <c r="D15" i="3" s="1"/>
  <c r="E15" i="3" s="1"/>
  <c r="G15" i="3" s="1"/>
  <c r="C16" i="3"/>
  <c r="D16" i="3" s="1"/>
  <c r="E16" i="3" s="1"/>
  <c r="G16" i="3" s="1"/>
  <c r="C17" i="3"/>
  <c r="D17" i="3" s="1"/>
  <c r="E17" i="3" s="1"/>
  <c r="G17" i="3" s="1"/>
  <c r="C18" i="3"/>
  <c r="D18" i="3" s="1"/>
  <c r="E18" i="3" s="1"/>
  <c r="G18" i="3" s="1"/>
  <c r="C19" i="3"/>
  <c r="D19" i="3" s="1"/>
  <c r="E19" i="3" s="1"/>
  <c r="G19" i="3" s="1"/>
  <c r="C20" i="3"/>
  <c r="D20" i="3" s="1"/>
  <c r="E20" i="3" s="1"/>
  <c r="G20" i="3" s="1"/>
  <c r="C21" i="3"/>
  <c r="D21" i="3" s="1"/>
  <c r="E21" i="3" s="1"/>
  <c r="G21" i="3" s="1"/>
  <c r="C22" i="3"/>
  <c r="D22" i="3" s="1"/>
  <c r="E22" i="3" s="1"/>
  <c r="G22" i="3" s="1"/>
  <c r="C25" i="3"/>
  <c r="D25" i="3" s="1"/>
  <c r="E25" i="3" s="1"/>
  <c r="G25" i="3" s="1"/>
  <c r="C26" i="3"/>
  <c r="D26" i="3" s="1"/>
  <c r="E26" i="3" s="1"/>
  <c r="G26" i="3" s="1"/>
  <c r="C27" i="3"/>
  <c r="D27" i="3" s="1"/>
  <c r="E27" i="3" s="1"/>
  <c r="G27" i="3" s="1"/>
  <c r="C28" i="3"/>
  <c r="D28" i="3" s="1"/>
  <c r="E28" i="3" s="1"/>
  <c r="G28" i="3" s="1"/>
  <c r="C29" i="3"/>
  <c r="D29" i="3" s="1"/>
  <c r="E29" i="3" s="1"/>
  <c r="G29" i="3" s="1"/>
  <c r="C30" i="3"/>
  <c r="D30" i="3" s="1"/>
  <c r="E30" i="3" s="1"/>
  <c r="G30" i="3" s="1"/>
  <c r="C31" i="3"/>
  <c r="D31" i="3" s="1"/>
  <c r="E31" i="3" s="1"/>
  <c r="G31" i="3" s="1"/>
  <c r="C32" i="3"/>
  <c r="D32" i="3" s="1"/>
  <c r="E32" i="3" s="1"/>
  <c r="G32" i="3" s="1"/>
  <c r="C33" i="3"/>
  <c r="D33" i="3" s="1"/>
  <c r="E33" i="3" s="1"/>
  <c r="G33" i="3" s="1"/>
  <c r="C34" i="3"/>
  <c r="D34" i="3" s="1"/>
  <c r="E34" i="3" s="1"/>
  <c r="G34" i="3" s="1"/>
  <c r="C35" i="3"/>
  <c r="D35" i="3" s="1"/>
  <c r="E35" i="3" s="1"/>
  <c r="G35" i="3" s="1"/>
  <c r="C36" i="3"/>
  <c r="D36" i="3" s="1"/>
  <c r="E36" i="3" s="1"/>
  <c r="G36" i="3" s="1"/>
  <c r="C37" i="3"/>
  <c r="D37" i="3" s="1"/>
  <c r="E37" i="3" s="1"/>
  <c r="G37" i="3" s="1"/>
  <c r="C38" i="3"/>
  <c r="D38" i="3" s="1"/>
  <c r="E38" i="3" s="1"/>
  <c r="G38" i="3" s="1"/>
  <c r="C39" i="3"/>
  <c r="D39" i="3" s="1"/>
  <c r="E39" i="3" s="1"/>
  <c r="G39" i="3" s="1"/>
  <c r="C40" i="3"/>
  <c r="D40" i="3" s="1"/>
  <c r="E40" i="3" s="1"/>
  <c r="G40" i="3" s="1"/>
  <c r="C41" i="3"/>
  <c r="D41" i="3" s="1"/>
  <c r="E41" i="3" s="1"/>
  <c r="G41" i="3" s="1"/>
  <c r="C42" i="3"/>
  <c r="D42" i="3" s="1"/>
  <c r="E42" i="3" s="1"/>
  <c r="G42" i="3" s="1"/>
  <c r="C43" i="3"/>
  <c r="D43" i="3" s="1"/>
  <c r="E43" i="3" s="1"/>
  <c r="G43" i="3" s="1"/>
  <c r="C44" i="3"/>
  <c r="D44" i="3" s="1"/>
  <c r="E44" i="3" s="1"/>
  <c r="G44" i="3" s="1"/>
  <c r="C45" i="3"/>
  <c r="D45" i="3" s="1"/>
  <c r="E45" i="3" s="1"/>
  <c r="G45" i="3" s="1"/>
  <c r="C46" i="3"/>
  <c r="D46" i="3" s="1"/>
  <c r="E46" i="3" s="1"/>
  <c r="G46" i="3" s="1"/>
  <c r="C47" i="3"/>
  <c r="D47" i="3" s="1"/>
  <c r="E47" i="3" s="1"/>
  <c r="G47" i="3" s="1"/>
  <c r="C48" i="3"/>
  <c r="D48" i="3" s="1"/>
  <c r="E48" i="3" s="1"/>
  <c r="G48" i="3" s="1"/>
  <c r="C49" i="3"/>
  <c r="D49" i="3" s="1"/>
  <c r="E49" i="3" s="1"/>
  <c r="G49" i="3" s="1"/>
  <c r="C50" i="3"/>
  <c r="D50" i="3" s="1"/>
  <c r="E50" i="3" s="1"/>
  <c r="G50" i="3" s="1"/>
  <c r="C51" i="3"/>
  <c r="D51" i="3" s="1"/>
  <c r="E51" i="3" s="1"/>
  <c r="G51" i="3" s="1"/>
  <c r="C52" i="3"/>
  <c r="D52" i="3" s="1"/>
  <c r="E52" i="3" s="1"/>
  <c r="G52" i="3" s="1"/>
  <c r="C53" i="3"/>
  <c r="D53" i="3" s="1"/>
  <c r="E53" i="3" s="1"/>
  <c r="G53" i="3" s="1"/>
  <c r="C54" i="3"/>
  <c r="D54" i="3" s="1"/>
  <c r="E54" i="3" s="1"/>
  <c r="G54" i="3" s="1"/>
  <c r="C55" i="3"/>
  <c r="D55" i="3" s="1"/>
  <c r="E55" i="3" s="1"/>
  <c r="G55" i="3" s="1"/>
  <c r="C56" i="3"/>
  <c r="D56" i="3" s="1"/>
  <c r="E56" i="3" s="1"/>
  <c r="G56" i="3" s="1"/>
  <c r="C57" i="3"/>
  <c r="D57" i="3" s="1"/>
  <c r="E57" i="3" s="1"/>
  <c r="G57" i="3" s="1"/>
  <c r="C58" i="3"/>
  <c r="D58" i="3" s="1"/>
  <c r="E58" i="3" s="1"/>
  <c r="G58" i="3" s="1"/>
  <c r="C59" i="3"/>
  <c r="D59" i="3" s="1"/>
  <c r="E59" i="3" s="1"/>
  <c r="G59" i="3" s="1"/>
  <c r="C60" i="3"/>
  <c r="D60" i="3" s="1"/>
  <c r="E60" i="3" s="1"/>
  <c r="G60" i="3" s="1"/>
  <c r="C61" i="3"/>
  <c r="D61" i="3" s="1"/>
  <c r="E61" i="3" s="1"/>
  <c r="G61" i="3" s="1"/>
  <c r="C63" i="3"/>
  <c r="D63" i="3" s="1"/>
  <c r="E63" i="3" s="1"/>
  <c r="G63" i="3" s="1"/>
  <c r="G67" i="3"/>
  <c r="C67" i="3"/>
  <c r="D67" i="3" s="1"/>
  <c r="E67" i="3" s="1"/>
  <c r="M36" i="1"/>
  <c r="T12" i="1"/>
  <c r="G62" i="3"/>
  <c r="F62" i="3" s="1"/>
  <c r="G66" i="3"/>
  <c r="F66" i="3" s="1"/>
  <c r="C62" i="3"/>
  <c r="D62" i="3" s="1"/>
  <c r="E62" i="3" s="1"/>
  <c r="C64" i="3"/>
  <c r="D64" i="3" s="1"/>
  <c r="E64" i="3" s="1"/>
  <c r="G64" i="3" s="1"/>
  <c r="C66" i="3"/>
  <c r="D66" i="3" s="1"/>
  <c r="E66" i="3" s="1"/>
  <c r="F64" i="3" l="1"/>
  <c r="B56" i="1"/>
  <c r="H30" i="3"/>
  <c r="I30" i="3"/>
  <c r="K30" i="3"/>
  <c r="H58" i="3"/>
  <c r="K58" i="3"/>
  <c r="I58" i="3"/>
  <c r="I54" i="3"/>
  <c r="K54" i="3"/>
  <c r="H50" i="3"/>
  <c r="I50" i="3"/>
  <c r="K50" i="3"/>
  <c r="H46" i="3"/>
  <c r="I46" i="3"/>
  <c r="K46" i="3"/>
  <c r="H42" i="3"/>
  <c r="I42" i="3"/>
  <c r="K42" i="3"/>
  <c r="H38" i="3"/>
  <c r="I38" i="3"/>
  <c r="K38" i="3"/>
  <c r="H34" i="3"/>
  <c r="I34" i="3"/>
  <c r="K34" i="3"/>
  <c r="H26" i="3"/>
  <c r="I26" i="3"/>
  <c r="K26" i="3"/>
  <c r="H20" i="3"/>
  <c r="I20" i="3"/>
  <c r="K20" i="3"/>
  <c r="F20" i="3"/>
  <c r="H16" i="3"/>
  <c r="I16" i="3"/>
  <c r="F16" i="3"/>
  <c r="K16" i="3"/>
  <c r="H12" i="3"/>
  <c r="I12" i="3"/>
  <c r="F12" i="3"/>
  <c r="K12" i="3"/>
  <c r="H59" i="3"/>
  <c r="K59" i="3"/>
  <c r="F59" i="3"/>
  <c r="H57" i="3"/>
  <c r="K57" i="3"/>
  <c r="F57" i="3"/>
  <c r="H55" i="3"/>
  <c r="I55" i="3"/>
  <c r="F55" i="3"/>
  <c r="K55" i="3"/>
  <c r="H53" i="3"/>
  <c r="K53" i="3"/>
  <c r="I53" i="3"/>
  <c r="F53" i="3"/>
  <c r="H51" i="3"/>
  <c r="K51" i="3"/>
  <c r="F51" i="3"/>
  <c r="I51" i="3"/>
  <c r="H49" i="3"/>
  <c r="K49" i="3"/>
  <c r="I49" i="3"/>
  <c r="F49" i="3"/>
  <c r="H47" i="3"/>
  <c r="K47" i="3"/>
  <c r="F47" i="3"/>
  <c r="I47" i="3"/>
  <c r="H45" i="3"/>
  <c r="K45" i="3"/>
  <c r="I45" i="3"/>
  <c r="F45" i="3"/>
  <c r="H43" i="3"/>
  <c r="K43" i="3"/>
  <c r="F43" i="3"/>
  <c r="I43" i="3"/>
  <c r="H41" i="3"/>
  <c r="K41" i="3"/>
  <c r="I41" i="3"/>
  <c r="F41" i="3"/>
  <c r="H39" i="3"/>
  <c r="K39" i="3"/>
  <c r="F39" i="3"/>
  <c r="I39" i="3"/>
  <c r="H37" i="3"/>
  <c r="K37" i="3"/>
  <c r="I37" i="3"/>
  <c r="F37" i="3"/>
  <c r="H35" i="3"/>
  <c r="K35" i="3"/>
  <c r="F35" i="3"/>
  <c r="I35" i="3"/>
  <c r="H33" i="3"/>
  <c r="K33" i="3"/>
  <c r="I33" i="3"/>
  <c r="F33" i="3"/>
  <c r="H31" i="3"/>
  <c r="K31" i="3"/>
  <c r="F31" i="3"/>
  <c r="I31" i="3"/>
  <c r="H29" i="3"/>
  <c r="K29" i="3"/>
  <c r="I29" i="3"/>
  <c r="F29" i="3"/>
  <c r="H27" i="3"/>
  <c r="K27" i="3"/>
  <c r="F27" i="3"/>
  <c r="I27" i="3"/>
  <c r="H25" i="3"/>
  <c r="K25" i="3"/>
  <c r="I25" i="3"/>
  <c r="F25" i="3"/>
  <c r="H21" i="3"/>
  <c r="K21" i="3"/>
  <c r="I21" i="3"/>
  <c r="H19" i="3"/>
  <c r="K19" i="3"/>
  <c r="I19" i="3"/>
  <c r="H17" i="3"/>
  <c r="K17" i="3"/>
  <c r="I17" i="3"/>
  <c r="F17" i="3"/>
  <c r="H15" i="3"/>
  <c r="K15" i="3"/>
  <c r="I15" i="3"/>
  <c r="F15" i="3"/>
  <c r="H13" i="3"/>
  <c r="K13" i="3"/>
  <c r="I13" i="3"/>
  <c r="F13" i="3"/>
  <c r="H60" i="3"/>
  <c r="I60" i="3"/>
  <c r="K60" i="3"/>
  <c r="H56" i="3"/>
  <c r="K56" i="3"/>
  <c r="H52" i="3"/>
  <c r="I52" i="3"/>
  <c r="K52" i="3"/>
  <c r="H48" i="3"/>
  <c r="I48" i="3"/>
  <c r="K48" i="3"/>
  <c r="H44" i="3"/>
  <c r="I44" i="3"/>
  <c r="K44" i="3"/>
  <c r="H40" i="3"/>
  <c r="I40" i="3"/>
  <c r="K40" i="3"/>
  <c r="H36" i="3"/>
  <c r="I36" i="3"/>
  <c r="K36" i="3"/>
  <c r="H32" i="3"/>
  <c r="I32" i="3"/>
  <c r="K32" i="3"/>
  <c r="H28" i="3"/>
  <c r="I28" i="3"/>
  <c r="K28" i="3"/>
  <c r="H22" i="3"/>
  <c r="I22" i="3"/>
  <c r="F22" i="3"/>
  <c r="K22" i="3"/>
  <c r="H18" i="3"/>
  <c r="I18" i="3"/>
  <c r="F18" i="3"/>
  <c r="K18" i="3"/>
  <c r="H14" i="3"/>
  <c r="I14" i="3"/>
  <c r="F14" i="3"/>
  <c r="K14" i="3"/>
  <c r="I57" i="3"/>
  <c r="I56" i="3"/>
  <c r="F58" i="3"/>
  <c r="F56" i="3"/>
  <c r="F54" i="3"/>
  <c r="F52" i="3"/>
  <c r="F50" i="3"/>
  <c r="F48" i="3"/>
  <c r="F46" i="3"/>
  <c r="F44" i="3"/>
  <c r="F42" i="3"/>
  <c r="F40" i="3"/>
  <c r="F38" i="3"/>
  <c r="F36" i="3"/>
  <c r="F34" i="3"/>
  <c r="F32" i="3"/>
  <c r="F30" i="3"/>
  <c r="F28" i="3"/>
  <c r="F26" i="3"/>
  <c r="F21" i="3"/>
  <c r="F19" i="3"/>
  <c r="I59" i="3"/>
  <c r="L58" i="3"/>
  <c r="J58" i="3"/>
  <c r="L57" i="3"/>
  <c r="J57" i="3"/>
  <c r="L56" i="3"/>
  <c r="J56" i="3"/>
  <c r="L55" i="3"/>
  <c r="J55" i="3"/>
  <c r="L54" i="3"/>
  <c r="J54" i="3"/>
  <c r="H54" i="3"/>
  <c r="L53" i="3"/>
  <c r="J53" i="3"/>
  <c r="L52" i="3"/>
  <c r="J52" i="3"/>
  <c r="L51" i="3"/>
  <c r="J51" i="3"/>
  <c r="L50" i="3"/>
  <c r="J50" i="3"/>
  <c r="L49" i="3"/>
  <c r="J49" i="3"/>
  <c r="L48" i="3"/>
  <c r="J48" i="3"/>
  <c r="L47" i="3"/>
  <c r="J47" i="3"/>
  <c r="L46" i="3"/>
  <c r="J46" i="3"/>
  <c r="L45" i="3"/>
  <c r="J45" i="3"/>
  <c r="L44" i="3"/>
  <c r="J44" i="3"/>
  <c r="L43" i="3"/>
  <c r="J43" i="3"/>
  <c r="L42" i="3"/>
  <c r="J42" i="3"/>
  <c r="L41" i="3"/>
  <c r="J41" i="3"/>
  <c r="L40" i="3"/>
  <c r="J40" i="3"/>
  <c r="L39" i="3"/>
  <c r="J39" i="3"/>
  <c r="L38" i="3"/>
  <c r="J38" i="3"/>
  <c r="L37" i="3"/>
  <c r="J37" i="3"/>
  <c r="L36" i="3"/>
  <c r="J36" i="3"/>
  <c r="L35" i="3"/>
  <c r="J35" i="3"/>
  <c r="L34" i="3"/>
  <c r="J34" i="3"/>
  <c r="L33" i="3"/>
  <c r="J33" i="3"/>
  <c r="L32" i="3"/>
  <c r="J32" i="3"/>
  <c r="L31" i="3"/>
  <c r="J31" i="3"/>
  <c r="L30" i="3"/>
  <c r="J30" i="3"/>
  <c r="L29" i="3"/>
  <c r="J29" i="3"/>
  <c r="L28" i="3"/>
  <c r="J28" i="3"/>
  <c r="L27" i="3"/>
  <c r="J27" i="3"/>
  <c r="L26" i="3"/>
  <c r="J26" i="3"/>
  <c r="L25" i="3"/>
  <c r="J25" i="3"/>
  <c r="L22" i="3"/>
  <c r="J22" i="3"/>
  <c r="L21" i="3"/>
  <c r="J21" i="3"/>
  <c r="L20" i="3"/>
  <c r="J20" i="3"/>
  <c r="L19" i="3"/>
  <c r="J19" i="3"/>
  <c r="L18" i="3"/>
  <c r="J18" i="3"/>
  <c r="L17" i="3"/>
  <c r="J17" i="3"/>
  <c r="L16" i="3"/>
  <c r="J16" i="3"/>
  <c r="L15" i="3"/>
  <c r="J15" i="3"/>
  <c r="L14" i="3"/>
  <c r="J14" i="3"/>
  <c r="L13" i="3"/>
  <c r="J13" i="3"/>
  <c r="L12" i="3"/>
  <c r="J12" i="3"/>
  <c r="F60" i="3"/>
  <c r="L60" i="3"/>
  <c r="J60" i="3"/>
  <c r="L59" i="3"/>
  <c r="J59" i="3"/>
  <c r="F61" i="3"/>
  <c r="J61" i="3"/>
  <c r="H66" i="3"/>
  <c r="L62" i="3"/>
  <c r="L66" i="3"/>
  <c r="F63" i="3"/>
  <c r="J63" i="3"/>
  <c r="H63" i="3"/>
  <c r="L63" i="3"/>
  <c r="I67" i="3"/>
  <c r="K67" i="3"/>
  <c r="F67" i="3"/>
  <c r="H67" i="3"/>
  <c r="J67" i="3"/>
  <c r="L67" i="3"/>
  <c r="H62" i="3"/>
  <c r="J66" i="3"/>
  <c r="J62" i="3"/>
  <c r="L61" i="3"/>
  <c r="H61" i="3"/>
  <c r="K61" i="3"/>
  <c r="I61" i="3"/>
  <c r="K63" i="3"/>
  <c r="I63" i="3"/>
  <c r="L64" i="3"/>
  <c r="J64" i="3"/>
  <c r="H64" i="3"/>
  <c r="K66" i="3"/>
  <c r="I66" i="3"/>
  <c r="K64" i="3"/>
  <c r="I64" i="3"/>
  <c r="K62" i="3"/>
  <c r="I62" i="3"/>
  <c r="I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22" i="1"/>
  <c r="O23" i="1"/>
  <c r="O24" i="1"/>
  <c r="N24" i="1" s="1"/>
  <c r="O25" i="1"/>
  <c r="N25" i="1" s="1"/>
  <c r="O26" i="1"/>
  <c r="N26" i="1" s="1"/>
  <c r="O27" i="1"/>
  <c r="N27" i="1" s="1"/>
  <c r="O28" i="1"/>
  <c r="N28" i="1" s="1"/>
  <c r="O29" i="1"/>
  <c r="N29" i="1" s="1"/>
  <c r="O30" i="1"/>
  <c r="N30" i="1" s="1"/>
  <c r="O31" i="1"/>
  <c r="N31" i="1" s="1"/>
  <c r="O32" i="1"/>
  <c r="N32" i="1" s="1"/>
  <c r="O33" i="1"/>
  <c r="N33" i="1" s="1"/>
  <c r="O34" i="1"/>
  <c r="N34" i="1" s="1"/>
  <c r="O35" i="1"/>
  <c r="N35" i="1" s="1"/>
  <c r="O36" i="1"/>
  <c r="N36" i="1" s="1"/>
  <c r="O22" i="1"/>
  <c r="N22" i="1" s="1"/>
  <c r="C23" i="1"/>
  <c r="B23" i="1" s="1"/>
  <c r="C24" i="1"/>
  <c r="B24" i="1" s="1"/>
  <c r="C25" i="1"/>
  <c r="B25" i="1" s="1"/>
  <c r="C26" i="1"/>
  <c r="B26" i="1" s="1"/>
  <c r="C27" i="1"/>
  <c r="B27" i="1" s="1"/>
  <c r="C28" i="1"/>
  <c r="B28" i="1" s="1"/>
  <c r="C29" i="1"/>
  <c r="B29" i="1" s="1"/>
  <c r="C30" i="1"/>
  <c r="B30" i="1" s="1"/>
  <c r="C31" i="1"/>
  <c r="B31" i="1" s="1"/>
  <c r="C32" i="1"/>
  <c r="B32" i="1" s="1"/>
  <c r="C33" i="1"/>
  <c r="B33" i="1" s="1"/>
  <c r="C34" i="1"/>
  <c r="B34" i="1" s="1"/>
  <c r="C35" i="1"/>
  <c r="B35" i="1" s="1"/>
  <c r="C36" i="1"/>
  <c r="B36" i="1" s="1"/>
  <c r="C37" i="1"/>
  <c r="B37" i="1" s="1"/>
  <c r="C22" i="1"/>
  <c r="B22" i="1" s="1"/>
  <c r="U36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22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N23" i="1"/>
  <c r="C3" i="5" l="1"/>
  <c r="Q8" i="1" s="1"/>
  <c r="U38" i="1"/>
  <c r="I14" i="1" s="1"/>
  <c r="U8" i="1" l="1"/>
  <c r="Q15" i="1" s="1"/>
  <c r="I15" i="1"/>
  <c r="U37" i="1"/>
</calcChain>
</file>

<file path=xl/sharedStrings.xml><?xml version="1.0" encoding="utf-8"?>
<sst xmlns="http://schemas.openxmlformats.org/spreadsheetml/2006/main" count="160" uniqueCount="77">
  <si>
    <t xml:space="preserve">Tag </t>
  </si>
  <si>
    <t>Std.</t>
  </si>
  <si>
    <t>Min.</t>
  </si>
  <si>
    <t>abzgl. Pause</t>
  </si>
  <si>
    <t>Arbeitszeit pro Tag</t>
  </si>
  <si>
    <t>Urlaub</t>
  </si>
  <si>
    <t>Di</t>
  </si>
  <si>
    <t>Mi</t>
  </si>
  <si>
    <t>Do</t>
  </si>
  <si>
    <t>Fr</t>
  </si>
  <si>
    <t>Monat:</t>
  </si>
  <si>
    <t>Jahr:</t>
  </si>
  <si>
    <t>Name, Vorname:</t>
  </si>
  <si>
    <t>Sa</t>
  </si>
  <si>
    <t>So</t>
  </si>
  <si>
    <t>z.B. 12:15</t>
  </si>
  <si>
    <t xml:space="preserve">Ist </t>
  </si>
  <si>
    <t>Summe pro Monat</t>
  </si>
  <si>
    <t>vertragl. Arbeitszeit je Monat:</t>
  </si>
  <si>
    <t>Ist-Zeit des lfd. Monats</t>
  </si>
  <si>
    <t>Übertrag Mehr -/Minderzeiten des Vormonats:</t>
  </si>
  <si>
    <t>Übertrag Mehr -/Minderzeiten in den Folgemonat:</t>
  </si>
  <si>
    <t>Beginn</t>
  </si>
  <si>
    <t>Ende</t>
  </si>
  <si>
    <t>IST</t>
  </si>
  <si>
    <t>Betreuer:</t>
  </si>
  <si>
    <t>Datum, Unterschrift</t>
  </si>
  <si>
    <t>Unterschrift des Studierenden</t>
  </si>
  <si>
    <t>abzgl. Pause *</t>
  </si>
  <si>
    <t>Anzahl der nichterbrachten Stunden/Begründung:</t>
  </si>
  <si>
    <t>Die vereinbarte Gesamtstundenzahl wurde erreicht/ nicht erreicht.</t>
  </si>
  <si>
    <t>vereinbarte
Arbeitsstunden</t>
  </si>
  <si>
    <t>Tagesarbeitszeit
(in Minuten 
gerundet)</t>
  </si>
  <si>
    <r>
      <t xml:space="preserve">Tages-
arbeitszeit
</t>
    </r>
    <r>
      <rPr>
        <b/>
        <sz val="8"/>
        <color theme="1"/>
        <rFont val="Arial"/>
        <family val="2"/>
      </rPr>
      <t>(Stunden:Minuten)</t>
    </r>
  </si>
  <si>
    <t>Urlaubsanspruch</t>
  </si>
  <si>
    <t>pro Jahr</t>
  </si>
  <si>
    <t>pro Monat</t>
  </si>
  <si>
    <t>Monate</t>
  </si>
  <si>
    <t>Stunden:Minuten</t>
  </si>
  <si>
    <t>Mo</t>
  </si>
  <si>
    <t>Monat</t>
  </si>
  <si>
    <t>Ende des Arbeitsvertrages:</t>
  </si>
  <si>
    <t>Urlaubsanspruch:</t>
  </si>
  <si>
    <t>R6</t>
  </si>
  <si>
    <t>AZ pro Mon</t>
  </si>
  <si>
    <t>I9</t>
  </si>
  <si>
    <t>Ergebnis</t>
  </si>
  <si>
    <t>S6</t>
  </si>
  <si>
    <t>AZ</t>
  </si>
  <si>
    <t>(h:min)</t>
  </si>
  <si>
    <t>Arbeitszeit</t>
  </si>
  <si>
    <t>h:min</t>
  </si>
  <si>
    <t xml:space="preserve">Bereich: </t>
  </si>
  <si>
    <t>Dezimalzahl</t>
  </si>
  <si>
    <t>(pos.-&gt;Mehrstunden; neg.-&gt;Fehlstunden)</t>
  </si>
  <si>
    <t>vereinbarte Arbeitsstunden
(in Minuten)</t>
  </si>
  <si>
    <t>Bearbeitungsvermerk Bereich/ Fachbereich:</t>
  </si>
  <si>
    <t>Bestätigung der/des Fachvorgesetzten</t>
  </si>
  <si>
    <t>z.B. 00:30</t>
  </si>
  <si>
    <t>Stunden im Monat arbeiten.</t>
  </si>
  <si>
    <t>* Bitte die Pausenzeiten nach dem ArbZG einhalten; nach 6 Std.  30 Min. und nach 9 Std. nochmals 15 Min.</t>
  </si>
  <si>
    <t>Jahr</t>
  </si>
  <si>
    <t>Zahl</t>
  </si>
  <si>
    <t>Tag Beginn</t>
  </si>
  <si>
    <t>Monat Tage</t>
  </si>
  <si>
    <t xml:space="preserve"> erbr Tage</t>
  </si>
  <si>
    <t>Vortag</t>
  </si>
  <si>
    <t>Datum</t>
  </si>
  <si>
    <t>DATWERT</t>
  </si>
  <si>
    <t>Monatsbeginn</t>
  </si>
  <si>
    <t>v.H.  muss nicht beantragt werden, er kann am Ende des Vertrages als Minderzeiten ausgewiesen werden.</t>
  </si>
  <si>
    <t>Beginn des Arbeitsvertrages (AV):</t>
  </si>
  <si>
    <t>Der Gesamturlaubs-anspruch für</t>
  </si>
  <si>
    <t>Sie können, entsprechend der Arbeitszeitvereinbarung, maximal</t>
  </si>
  <si>
    <t>Der oben er-rechnete Urlaubs-anspruch v.</t>
  </si>
  <si>
    <t>xxxxxx</t>
  </si>
  <si>
    <t>Beschäftigungsmonat/e beträgt für den ges. Zeitraum Ihres AV'es: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</si>
</sst>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:mm"/>
    <numFmt numFmtId="165" formatCode="h:mm;@"/>
    <numFmt numFmtId="166" formatCode="[h]:mm"/>
    <numFmt numFmtId="167" formatCode="dd"/>
    <numFmt numFmtId="168" formatCode="mm"/>
    <numFmt numFmtId="169" formatCode="yyyy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u/>
      <sz val="11"/>
      <color theme="1"/>
      <name val="Cambria"/>
      <family val="1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9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9"/>
      <color theme="6" tint="-0.499984740745262"/>
      <name val="HelveticaNeue LT 55 Roman"/>
      <family val="2"/>
    </font>
    <font>
      <b/>
      <sz val="9"/>
      <color rgb="FFFF0000"/>
      <name val="HelveticaNeue LT 55 Roman"/>
      <family val="2"/>
    </font>
    <font>
      <sz val="9"/>
      <color theme="1"/>
      <name val="HelveticaNeue LT 55 Roman"/>
      <family val="2"/>
    </font>
    <font>
      <b/>
      <sz val="9"/>
      <color theme="1"/>
      <name val="HelveticaNeue LT 55 Roman"/>
      <family val="2"/>
    </font>
    <font>
      <b/>
      <sz val="9"/>
      <name val="HelveticaNeue LT 55 Roman"/>
      <family val="2"/>
    </font>
    <font>
      <sz val="9"/>
      <name val="HelveticaNeue LT 55 Roman"/>
      <family val="2"/>
    </font>
    <font>
      <sz val="9"/>
      <color theme="0"/>
      <name val="HelveticaNeue LT 55 Roman"/>
      <family val="2"/>
    </font>
    <font>
      <b/>
      <sz val="9"/>
      <color theme="6" tint="-0.499984740745262"/>
      <name val="HelveticaNeue LT 55 Roman"/>
      <family val="2"/>
    </font>
    <font>
      <b/>
      <sz val="9"/>
      <color theme="0"/>
      <name val="HelveticaNeue LT 55 Roman"/>
      <family val="2"/>
    </font>
    <font>
      <sz val="8.5"/>
      <color theme="6" tint="-0.499984740745262"/>
      <name val="HelveticaNeue LT 55 Roman"/>
      <family val="2"/>
    </font>
    <font>
      <sz val="8.5"/>
      <color theme="1"/>
      <name val="HelveticaNeue LT 55 Roman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</cellStyleXfs>
  <cellXfs count="3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3" borderId="0" xfId="0" applyFill="1"/>
    <xf numFmtId="0" fontId="8" fillId="3" borderId="0" xfId="0" applyFont="1" applyFill="1"/>
    <xf numFmtId="0" fontId="0" fillId="4" borderId="29" xfId="0" applyFont="1" applyFill="1" applyBorder="1"/>
    <xf numFmtId="1" fontId="0" fillId="4" borderId="29" xfId="0" applyNumberFormat="1" applyFont="1" applyFill="1" applyBorder="1"/>
    <xf numFmtId="165" fontId="0" fillId="3" borderId="29" xfId="0" applyNumberFormat="1" applyFont="1" applyFill="1" applyBorder="1" applyAlignment="1">
      <alignment horizontal="center"/>
    </xf>
    <xf numFmtId="166" fontId="6" fillId="3" borderId="29" xfId="0" applyNumberFormat="1" applyFont="1" applyFill="1" applyBorder="1" applyAlignment="1">
      <alignment horizontal="center"/>
    </xf>
    <xf numFmtId="166" fontId="6" fillId="4" borderId="29" xfId="0" applyNumberFormat="1" applyFont="1" applyFill="1" applyBorder="1" applyAlignment="1"/>
    <xf numFmtId="166" fontId="0" fillId="4" borderId="29" xfId="0" applyNumberFormat="1" applyFont="1" applyFill="1" applyBorder="1"/>
    <xf numFmtId="0" fontId="0" fillId="3" borderId="29" xfId="0" applyFont="1" applyFill="1" applyBorder="1"/>
    <xf numFmtId="0" fontId="8" fillId="3" borderId="29" xfId="0" applyFont="1" applyFill="1" applyBorder="1"/>
    <xf numFmtId="0" fontId="8" fillId="4" borderId="29" xfId="0" applyFont="1" applyFill="1" applyBorder="1"/>
    <xf numFmtId="1" fontId="8" fillId="4" borderId="29" xfId="0" applyNumberFormat="1" applyFont="1" applyFill="1" applyBorder="1"/>
    <xf numFmtId="165" fontId="8" fillId="3" borderId="29" xfId="0" applyNumberFormat="1" applyFont="1" applyFill="1" applyBorder="1" applyAlignment="1">
      <alignment horizontal="center"/>
    </xf>
    <xf numFmtId="166" fontId="9" fillId="3" borderId="29" xfId="0" applyNumberFormat="1" applyFont="1" applyFill="1" applyBorder="1" applyAlignment="1">
      <alignment horizontal="center"/>
    </xf>
    <xf numFmtId="166" fontId="9" fillId="4" borderId="29" xfId="0" applyNumberFormat="1" applyFont="1" applyFill="1" applyBorder="1" applyAlignment="1"/>
    <xf numFmtId="166" fontId="8" fillId="4" borderId="29" xfId="0" applyNumberFormat="1" applyFont="1" applyFill="1" applyBorder="1"/>
    <xf numFmtId="0" fontId="6" fillId="0" borderId="29" xfId="0" applyFont="1" applyBorder="1" applyAlignment="1">
      <alignment horizontal="center"/>
    </xf>
    <xf numFmtId="14" fontId="0" fillId="0" borderId="0" xfId="0" applyNumberFormat="1"/>
    <xf numFmtId="1" fontId="0" fillId="0" borderId="0" xfId="0" applyNumberFormat="1"/>
    <xf numFmtId="0" fontId="5" fillId="0" borderId="0" xfId="0" applyFont="1"/>
    <xf numFmtId="0" fontId="10" fillId="0" borderId="0" xfId="0" applyFont="1"/>
    <xf numFmtId="0" fontId="6" fillId="0" borderId="29" xfId="0" applyFont="1" applyBorder="1" applyAlignment="1">
      <alignment horizontal="center" vertical="center" wrapText="1"/>
    </xf>
    <xf numFmtId="0" fontId="12" fillId="0" borderId="0" xfId="0" applyFont="1"/>
    <xf numFmtId="0" fontId="5" fillId="0" borderId="0" xfId="0" applyFont="1" applyAlignment="1">
      <alignment vertical="top" wrapText="1"/>
    </xf>
    <xf numFmtId="0" fontId="11" fillId="0" borderId="0" xfId="0" applyFont="1"/>
    <xf numFmtId="0" fontId="9" fillId="0" borderId="29" xfId="0" applyFont="1" applyBorder="1" applyAlignment="1">
      <alignment horizontal="right" vertical="center" wrapText="1"/>
    </xf>
    <xf numFmtId="0" fontId="8" fillId="0" borderId="0" xfId="0" applyFont="1"/>
    <xf numFmtId="20" fontId="0" fillId="0" borderId="0" xfId="0" applyNumberFormat="1"/>
    <xf numFmtId="166" fontId="8" fillId="0" borderId="0" xfId="0" applyNumberFormat="1" applyFont="1"/>
    <xf numFmtId="165" fontId="8" fillId="0" borderId="0" xfId="0" applyNumberFormat="1" applyFont="1"/>
    <xf numFmtId="0" fontId="13" fillId="4" borderId="29" xfId="0" applyFont="1" applyFill="1" applyBorder="1"/>
    <xf numFmtId="1" fontId="13" fillId="4" borderId="29" xfId="0" applyNumberFormat="1" applyFont="1" applyFill="1" applyBorder="1"/>
    <xf numFmtId="165" fontId="13" fillId="3" borderId="29" xfId="0" applyNumberFormat="1" applyFont="1" applyFill="1" applyBorder="1" applyAlignment="1">
      <alignment horizontal="center"/>
    </xf>
    <xf numFmtId="166" fontId="14" fillId="3" borderId="29" xfId="0" applyNumberFormat="1" applyFont="1" applyFill="1" applyBorder="1" applyAlignment="1">
      <alignment horizontal="center"/>
    </xf>
    <xf numFmtId="166" fontId="14" fillId="4" borderId="29" xfId="0" applyNumberFormat="1" applyFont="1" applyFill="1" applyBorder="1" applyAlignment="1"/>
    <xf numFmtId="166" fontId="13" fillId="4" borderId="29" xfId="0" applyNumberFormat="1" applyFont="1" applyFill="1" applyBorder="1"/>
    <xf numFmtId="0" fontId="13" fillId="0" borderId="0" xfId="0" applyFont="1"/>
    <xf numFmtId="14" fontId="0" fillId="6" borderId="0" xfId="0" applyNumberFormat="1" applyFill="1"/>
    <xf numFmtId="1" fontId="0" fillId="6" borderId="0" xfId="0" applyNumberFormat="1" applyFill="1"/>
    <xf numFmtId="1" fontId="6" fillId="0" borderId="29" xfId="0" applyNumberFormat="1" applyFont="1" applyBorder="1" applyAlignment="1">
      <alignment horizontal="right" vertical="center" wrapText="1"/>
    </xf>
    <xf numFmtId="1" fontId="14" fillId="0" borderId="29" xfId="0" applyNumberFormat="1" applyFont="1" applyBorder="1" applyAlignment="1">
      <alignment horizontal="right" vertical="center" wrapText="1"/>
    </xf>
    <xf numFmtId="1" fontId="6" fillId="4" borderId="29" xfId="0" applyNumberFormat="1" applyFont="1" applyFill="1" applyBorder="1"/>
    <xf numFmtId="1" fontId="6" fillId="3" borderId="29" xfId="0" applyNumberFormat="1" applyFont="1" applyFill="1" applyBorder="1"/>
    <xf numFmtId="1" fontId="9" fillId="3" borderId="29" xfId="0" applyNumberFormat="1" applyFont="1" applyFill="1" applyBorder="1"/>
    <xf numFmtId="20" fontId="1" fillId="0" borderId="0" xfId="0" applyNumberFormat="1" applyFont="1"/>
    <xf numFmtId="1" fontId="6" fillId="4" borderId="0" xfId="0" applyNumberFormat="1" applyFont="1" applyFill="1" applyBorder="1"/>
    <xf numFmtId="0" fontId="0" fillId="4" borderId="0" xfId="0" applyFont="1" applyFill="1" applyBorder="1"/>
    <xf numFmtId="1" fontId="0" fillId="4" borderId="0" xfId="0" applyNumberFormat="1" applyFont="1" applyFill="1" applyBorder="1"/>
    <xf numFmtId="165" fontId="0" fillId="3" borderId="0" xfId="0" applyNumberFormat="1" applyFon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166" fontId="6" fillId="4" borderId="0" xfId="0" applyNumberFormat="1" applyFont="1" applyFill="1" applyBorder="1" applyAlignment="1"/>
    <xf numFmtId="166" fontId="0" fillId="4" borderId="0" xfId="0" applyNumberFormat="1" applyFont="1" applyFill="1" applyBorder="1"/>
    <xf numFmtId="0" fontId="0" fillId="0" borderId="0" xfId="0" applyProtection="1">
      <protection hidden="1"/>
    </xf>
    <xf numFmtId="166" fontId="6" fillId="4" borderId="29" xfId="0" applyNumberFormat="1" applyFont="1" applyFill="1" applyBorder="1" applyAlignment="1" applyProtection="1">
      <protection hidden="1"/>
    </xf>
    <xf numFmtId="166" fontId="9" fillId="4" borderId="29" xfId="0" applyNumberFormat="1" applyFont="1" applyFill="1" applyBorder="1" applyAlignment="1" applyProtection="1">
      <protection hidden="1"/>
    </xf>
    <xf numFmtId="0" fontId="16" fillId="0" borderId="0" xfId="0" applyFont="1" applyProtection="1">
      <protection hidden="1"/>
    </xf>
    <xf numFmtId="1" fontId="17" fillId="3" borderId="0" xfId="0" applyNumberFormat="1" applyFont="1" applyFill="1"/>
    <xf numFmtId="0" fontId="19" fillId="3" borderId="0" xfId="0" applyFont="1" applyFill="1"/>
    <xf numFmtId="167" fontId="19" fillId="3" borderId="0" xfId="0" applyNumberFormat="1" applyFont="1" applyFill="1"/>
    <xf numFmtId="167" fontId="19" fillId="3" borderId="0" xfId="0" applyNumberFormat="1" applyFont="1" applyFill="1" applyBorder="1"/>
    <xf numFmtId="1" fontId="19" fillId="3" borderId="0" xfId="0" applyNumberFormat="1" applyFont="1" applyFill="1"/>
    <xf numFmtId="14" fontId="19" fillId="3" borderId="0" xfId="0" applyNumberFormat="1" applyFont="1" applyFill="1"/>
    <xf numFmtId="0" fontId="17" fillId="3" borderId="0" xfId="0" applyFont="1" applyFill="1"/>
    <xf numFmtId="167" fontId="17" fillId="3" borderId="0" xfId="0" applyNumberFormat="1" applyFont="1" applyFill="1"/>
    <xf numFmtId="167" fontId="17" fillId="3" borderId="0" xfId="0" applyNumberFormat="1" applyFont="1" applyFill="1" applyBorder="1"/>
    <xf numFmtId="168" fontId="17" fillId="3" borderId="0" xfId="0" applyNumberFormat="1" applyFont="1" applyFill="1"/>
    <xf numFmtId="169" fontId="17" fillId="3" borderId="0" xfId="0" applyNumberFormat="1" applyFont="1" applyFill="1"/>
    <xf numFmtId="167" fontId="17" fillId="3" borderId="0" xfId="0" applyNumberFormat="1" applyFont="1" applyFill="1" applyBorder="1" applyProtection="1">
      <protection hidden="1"/>
    </xf>
    <xf numFmtId="167" fontId="17" fillId="3" borderId="0" xfId="0" applyNumberFormat="1" applyFont="1" applyFill="1" applyProtection="1">
      <protection hidden="1"/>
    </xf>
    <xf numFmtId="0" fontId="17" fillId="3" borderId="0" xfId="0" applyFont="1" applyFill="1" applyBorder="1"/>
    <xf numFmtId="0" fontId="18" fillId="3" borderId="0" xfId="0" applyFont="1" applyFill="1"/>
    <xf numFmtId="0" fontId="18" fillId="3" borderId="0" xfId="0" applyFont="1" applyFill="1" applyBorder="1"/>
    <xf numFmtId="20" fontId="18" fillId="3" borderId="0" xfId="0" applyNumberFormat="1" applyFont="1" applyFill="1" applyBorder="1"/>
    <xf numFmtId="0" fontId="18" fillId="3" borderId="0" xfId="0" applyFont="1" applyFill="1" applyAlignment="1"/>
    <xf numFmtId="0" fontId="18" fillId="3" borderId="0" xfId="0" applyFont="1" applyFill="1" applyProtection="1">
      <protection hidden="1"/>
    </xf>
    <xf numFmtId="20" fontId="17" fillId="3" borderId="0" xfId="0" applyNumberFormat="1" applyFont="1" applyFill="1"/>
    <xf numFmtId="166" fontId="17" fillId="3" borderId="0" xfId="0" applyNumberFormat="1" applyFont="1" applyFill="1"/>
    <xf numFmtId="14" fontId="17" fillId="3" borderId="0" xfId="0" applyNumberFormat="1" applyFont="1" applyFill="1"/>
    <xf numFmtId="0" fontId="20" fillId="3" borderId="0" xfId="0" applyFont="1" applyFill="1"/>
    <xf numFmtId="0" fontId="21" fillId="3" borderId="0" xfId="0" applyFont="1" applyFill="1" applyAlignment="1">
      <alignment vertical="top" wrapText="1"/>
    </xf>
    <xf numFmtId="0" fontId="22" fillId="3" borderId="0" xfId="0" applyFont="1" applyFill="1"/>
    <xf numFmtId="2" fontId="20" fillId="3" borderId="0" xfId="0" applyNumberFormat="1" applyFont="1" applyFill="1"/>
    <xf numFmtId="0" fontId="20" fillId="3" borderId="0" xfId="0" applyFont="1" applyFill="1" applyProtection="1">
      <protection hidden="1"/>
    </xf>
    <xf numFmtId="0" fontId="20" fillId="3" borderId="0" xfId="0" applyFont="1" applyFill="1" applyBorder="1"/>
    <xf numFmtId="0" fontId="21" fillId="3" borderId="0" xfId="0" applyFont="1" applyFill="1"/>
    <xf numFmtId="0" fontId="23" fillId="3" borderId="0" xfId="0" applyFont="1" applyFill="1"/>
    <xf numFmtId="0" fontId="24" fillId="3" borderId="0" xfId="0" applyFont="1" applyFill="1"/>
    <xf numFmtId="0" fontId="15" fillId="3" borderId="0" xfId="0" applyFont="1" applyFill="1"/>
    <xf numFmtId="164" fontId="26" fillId="0" borderId="3" xfId="0" applyNumberFormat="1" applyFont="1" applyBorder="1" applyAlignment="1" applyProtection="1">
      <alignment horizontal="left"/>
      <protection hidden="1"/>
    </xf>
    <xf numFmtId="0" fontId="27" fillId="2" borderId="0" xfId="0" applyFont="1" applyFill="1" applyBorder="1" applyAlignment="1" applyProtection="1">
      <alignment horizontal="center"/>
      <protection hidden="1"/>
    </xf>
    <xf numFmtId="0" fontId="27" fillId="0" borderId="19" xfId="0" applyFont="1" applyBorder="1" applyAlignment="1" applyProtection="1">
      <alignment horizontal="center"/>
      <protection hidden="1"/>
    </xf>
    <xf numFmtId="0" fontId="27" fillId="0" borderId="20" xfId="0" applyFont="1" applyBorder="1" applyAlignment="1" applyProtection="1">
      <alignment horizontal="center"/>
      <protection hidden="1"/>
    </xf>
    <xf numFmtId="0" fontId="27" fillId="0" borderId="8" xfId="0" applyFont="1" applyBorder="1" applyAlignment="1" applyProtection="1">
      <alignment horizontal="center"/>
      <protection hidden="1"/>
    </xf>
    <xf numFmtId="0" fontId="27" fillId="0" borderId="12" xfId="0" applyFont="1" applyBorder="1" applyAlignment="1" applyProtection="1">
      <alignment horizontal="center"/>
      <protection hidden="1"/>
    </xf>
    <xf numFmtId="0" fontId="27" fillId="0" borderId="23" xfId="0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14" xfId="0" applyFont="1" applyBorder="1" applyAlignment="1" applyProtection="1">
      <alignment horizontal="center"/>
      <protection hidden="1"/>
    </xf>
    <xf numFmtId="0" fontId="28" fillId="0" borderId="8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2" borderId="0" xfId="0" applyFont="1" applyFill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3" borderId="0" xfId="0" applyFont="1" applyFill="1" applyBorder="1" applyAlignment="1" applyProtection="1">
      <alignment horizontal="center"/>
      <protection hidden="1"/>
    </xf>
    <xf numFmtId="0" fontId="30" fillId="0" borderId="4" xfId="0" applyFont="1" applyBorder="1" applyAlignment="1" applyProtection="1">
      <alignment horizontal="center"/>
      <protection hidden="1"/>
    </xf>
    <xf numFmtId="164" fontId="30" fillId="0" borderId="0" xfId="0" applyNumberFormat="1" applyFont="1" applyBorder="1" applyAlignment="1" applyProtection="1">
      <alignment horizontal="center"/>
      <protection hidden="1"/>
    </xf>
    <xf numFmtId="0" fontId="30" fillId="3" borderId="0" xfId="0" applyFont="1" applyFill="1" applyBorder="1" applyAlignment="1" applyProtection="1">
      <alignment horizontal="center"/>
      <protection hidden="1"/>
    </xf>
    <xf numFmtId="1" fontId="32" fillId="3" borderId="0" xfId="0" applyNumberFormat="1" applyFont="1" applyFill="1" applyBorder="1" applyAlignment="1" applyProtection="1">
      <alignment horizontal="center" vertical="top"/>
      <protection hidden="1"/>
    </xf>
    <xf numFmtId="166" fontId="32" fillId="3" borderId="4" xfId="0" applyNumberFormat="1" applyFont="1" applyFill="1" applyBorder="1" applyAlignment="1" applyProtection="1">
      <alignment horizontal="center" vertical="top"/>
      <protection hidden="1"/>
    </xf>
    <xf numFmtId="0" fontId="32" fillId="3" borderId="36" xfId="0" applyFont="1" applyFill="1" applyBorder="1" applyAlignment="1" applyProtection="1">
      <alignment horizontal="center" vertical="top"/>
      <protection hidden="1"/>
    </xf>
    <xf numFmtId="0" fontId="32" fillId="3" borderId="42" xfId="0" applyFont="1" applyFill="1" applyBorder="1" applyAlignment="1" applyProtection="1">
      <alignment horizontal="center" vertical="top"/>
      <protection hidden="1"/>
    </xf>
    <xf numFmtId="0" fontId="27" fillId="3" borderId="4" xfId="0" applyFont="1" applyFill="1" applyBorder="1" applyAlignment="1" applyProtection="1">
      <alignment horizontal="center" vertical="top"/>
      <protection hidden="1"/>
    </xf>
    <xf numFmtId="164" fontId="29" fillId="0" borderId="3" xfId="0" applyNumberFormat="1" applyFont="1" applyBorder="1" applyAlignment="1" applyProtection="1">
      <alignment horizontal="center"/>
      <protection hidden="1"/>
    </xf>
    <xf numFmtId="164" fontId="30" fillId="2" borderId="0" xfId="0" applyNumberFormat="1" applyFont="1" applyFill="1" applyBorder="1" applyAlignment="1" applyProtection="1">
      <alignment horizontal="center"/>
      <protection hidden="1"/>
    </xf>
    <xf numFmtId="2" fontId="29" fillId="0" borderId="0" xfId="0" applyNumberFormat="1" applyFont="1" applyBorder="1" applyAlignment="1" applyProtection="1">
      <alignment horizontal="center"/>
      <protection hidden="1"/>
    </xf>
    <xf numFmtId="2" fontId="28" fillId="0" borderId="0" xfId="0" applyNumberFormat="1" applyFont="1" applyBorder="1" applyAlignment="1" applyProtection="1">
      <alignment horizontal="center"/>
      <protection hidden="1"/>
    </xf>
    <xf numFmtId="0" fontId="31" fillId="2" borderId="0" xfId="0" applyFont="1" applyFill="1" applyBorder="1" applyAlignment="1" applyProtection="1">
      <alignment horizontal="center"/>
      <protection hidden="1"/>
    </xf>
    <xf numFmtId="0" fontId="30" fillId="0" borderId="3" xfId="0" applyFont="1" applyBorder="1" applyAlignment="1" applyProtection="1">
      <alignment horizontal="center"/>
      <protection hidden="1"/>
    </xf>
    <xf numFmtId="0" fontId="28" fillId="2" borderId="2" xfId="0" applyFont="1" applyFill="1" applyBorder="1" applyAlignment="1" applyProtection="1">
      <alignment horizontal="center" vertical="top" wrapText="1"/>
      <protection hidden="1"/>
    </xf>
    <xf numFmtId="0" fontId="28" fillId="0" borderId="8" xfId="0" applyFont="1" applyBorder="1" applyAlignment="1" applyProtection="1">
      <alignment horizontal="center" vertical="top" wrapText="1"/>
      <protection hidden="1"/>
    </xf>
    <xf numFmtId="0" fontId="28" fillId="0" borderId="0" xfId="0" applyFont="1" applyBorder="1" applyAlignment="1" applyProtection="1">
      <alignment horizontal="center" vertical="top" wrapText="1"/>
      <protection hidden="1"/>
    </xf>
    <xf numFmtId="0" fontId="28" fillId="0" borderId="23" xfId="0" applyFont="1" applyBorder="1" applyAlignment="1" applyProtection="1">
      <alignment horizontal="center" vertical="top" wrapText="1"/>
      <protection hidden="1"/>
    </xf>
    <xf numFmtId="0" fontId="27" fillId="0" borderId="13" xfId="0" applyFont="1" applyBorder="1" applyAlignment="1" applyProtection="1">
      <alignment horizontal="center"/>
      <protection hidden="1"/>
    </xf>
    <xf numFmtId="0" fontId="27" fillId="0" borderId="16" xfId="0" applyFont="1" applyBorder="1" applyAlignment="1" applyProtection="1">
      <alignment horizontal="center"/>
      <protection hidden="1"/>
    </xf>
    <xf numFmtId="0" fontId="28" fillId="0" borderId="24" xfId="0" applyFont="1" applyBorder="1" applyAlignment="1" applyProtection="1">
      <alignment horizontal="center"/>
      <protection hidden="1"/>
    </xf>
    <xf numFmtId="0" fontId="28" fillId="0" borderId="21" xfId="0" applyFont="1" applyBorder="1" applyAlignment="1" applyProtection="1">
      <alignment horizontal="center"/>
      <protection hidden="1"/>
    </xf>
    <xf numFmtId="0" fontId="28" fillId="2" borderId="8" xfId="0" applyFont="1" applyFill="1" applyBorder="1" applyAlignment="1" applyProtection="1">
      <alignment horizontal="center"/>
      <protection hidden="1"/>
    </xf>
    <xf numFmtId="20" fontId="28" fillId="5" borderId="8" xfId="0" applyNumberFormat="1" applyFont="1" applyFill="1" applyBorder="1" applyAlignment="1" applyProtection="1">
      <alignment horizontal="center"/>
      <protection locked="0" hidden="1"/>
    </xf>
    <xf numFmtId="20" fontId="28" fillId="0" borderId="8" xfId="0" applyNumberFormat="1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20" fontId="28" fillId="0" borderId="23" xfId="0" applyNumberFormat="1" applyFont="1" applyBorder="1" applyAlignment="1" applyProtection="1">
      <alignment horizontal="center"/>
      <protection hidden="1"/>
    </xf>
    <xf numFmtId="0" fontId="28" fillId="0" borderId="25" xfId="0" applyFont="1" applyBorder="1" applyAlignment="1" applyProtection="1">
      <alignment horizontal="center"/>
      <protection hidden="1"/>
    </xf>
    <xf numFmtId="0" fontId="28" fillId="0" borderId="7" xfId="0" applyFont="1" applyBorder="1" applyAlignment="1" applyProtection="1">
      <alignment horizontal="center"/>
      <protection hidden="1"/>
    </xf>
    <xf numFmtId="0" fontId="28" fillId="2" borderId="7" xfId="0" applyFont="1" applyFill="1" applyBorder="1" applyAlignment="1" applyProtection="1">
      <alignment horizontal="center"/>
      <protection hidden="1"/>
    </xf>
    <xf numFmtId="166" fontId="28" fillId="0" borderId="26" xfId="0" applyNumberFormat="1" applyFont="1" applyBorder="1" applyAlignment="1" applyProtection="1">
      <alignment horizontal="center"/>
      <protection hidden="1"/>
    </xf>
    <xf numFmtId="0" fontId="31" fillId="0" borderId="3" xfId="0" applyFont="1" applyBorder="1" applyAlignment="1" applyProtection="1">
      <alignment horizontal="center"/>
      <protection hidden="1"/>
    </xf>
    <xf numFmtId="165" fontId="27" fillId="0" borderId="0" xfId="0" applyNumberFormat="1" applyFont="1" applyBorder="1" applyAlignment="1" applyProtection="1">
      <alignment horizontal="center"/>
      <protection hidden="1"/>
    </xf>
    <xf numFmtId="2" fontId="28" fillId="0" borderId="26" xfId="0" applyNumberFormat="1" applyFont="1" applyBorder="1" applyAlignment="1" applyProtection="1">
      <alignment horizontal="center"/>
      <protection hidden="1"/>
    </xf>
    <xf numFmtId="0" fontId="31" fillId="3" borderId="3" xfId="0" applyFont="1" applyFill="1" applyBorder="1" applyAlignment="1" applyProtection="1">
      <alignment horizontal="center"/>
      <protection hidden="1"/>
    </xf>
    <xf numFmtId="0" fontId="27" fillId="0" borderId="4" xfId="0" applyFont="1" applyBorder="1" applyAlignment="1" applyProtection="1">
      <alignment horizontal="center"/>
      <protection hidden="1"/>
    </xf>
    <xf numFmtId="0" fontId="33" fillId="3" borderId="3" xfId="0" applyFont="1" applyFill="1" applyBorder="1" applyAlignment="1" applyProtection="1">
      <alignment horizontal="center"/>
      <protection hidden="1"/>
    </xf>
    <xf numFmtId="0" fontId="28" fillId="0" borderId="9" xfId="0" applyFont="1" applyBorder="1" applyAlignment="1" applyProtection="1">
      <alignment horizontal="left"/>
      <protection hidden="1"/>
    </xf>
    <xf numFmtId="0" fontId="28" fillId="2" borderId="10" xfId="0" applyFont="1" applyFill="1" applyBorder="1" applyAlignment="1" applyProtection="1">
      <alignment horizontal="center"/>
      <protection hidden="1"/>
    </xf>
    <xf numFmtId="0" fontId="28" fillId="0" borderId="10" xfId="0" applyFont="1" applyBorder="1" applyAlignment="1" applyProtection="1">
      <alignment horizontal="center"/>
      <protection hidden="1"/>
    </xf>
    <xf numFmtId="0" fontId="28" fillId="0" borderId="11" xfId="0" applyFont="1" applyBorder="1" applyAlignment="1" applyProtection="1">
      <alignment horizontal="center"/>
      <protection hidden="1"/>
    </xf>
    <xf numFmtId="0" fontId="28" fillId="0" borderId="27" xfId="0" applyFont="1" applyBorder="1" applyAlignment="1" applyProtection="1">
      <alignment horizontal="center"/>
      <protection hidden="1"/>
    </xf>
    <xf numFmtId="0" fontId="28" fillId="0" borderId="12" xfId="0" applyFont="1" applyBorder="1" applyAlignment="1" applyProtection="1">
      <alignment horizontal="center"/>
      <protection hidden="1"/>
    </xf>
    <xf numFmtId="0" fontId="28" fillId="2" borderId="0" xfId="0" applyFont="1" applyFill="1" applyBorder="1" applyAlignment="1" applyProtection="1">
      <alignment horizontal="center"/>
      <protection hidden="1"/>
    </xf>
    <xf numFmtId="0" fontId="28" fillId="0" borderId="13" xfId="0" applyFont="1" applyBorder="1" applyAlignment="1" applyProtection="1">
      <alignment horizontal="center"/>
      <protection hidden="1"/>
    </xf>
    <xf numFmtId="0" fontId="28" fillId="5" borderId="12" xfId="0" applyFont="1" applyFill="1" applyBorder="1" applyAlignment="1" applyProtection="1">
      <alignment horizontal="center"/>
      <protection hidden="1"/>
    </xf>
    <xf numFmtId="0" fontId="28" fillId="5" borderId="0" xfId="0" applyFont="1" applyFill="1" applyBorder="1" applyAlignment="1" applyProtection="1">
      <alignment horizontal="center"/>
      <protection hidden="1"/>
    </xf>
    <xf numFmtId="0" fontId="28" fillId="5" borderId="4" xfId="0" applyFont="1" applyFill="1" applyBorder="1" applyAlignment="1" applyProtection="1">
      <alignment horizontal="center"/>
      <protection hidden="1"/>
    </xf>
    <xf numFmtId="0" fontId="28" fillId="0" borderId="14" xfId="0" applyFont="1" applyBorder="1" applyAlignment="1" applyProtection="1">
      <alignment horizontal="center"/>
      <protection hidden="1"/>
    </xf>
    <xf numFmtId="0" fontId="28" fillId="2" borderId="15" xfId="0" applyFont="1" applyFill="1" applyBorder="1" applyAlignment="1" applyProtection="1">
      <alignment horizontal="center"/>
      <protection hidden="1"/>
    </xf>
    <xf numFmtId="0" fontId="28" fillId="0" borderId="15" xfId="0" applyFont="1" applyBorder="1" applyAlignment="1" applyProtection="1">
      <alignment horizontal="center"/>
      <protection hidden="1"/>
    </xf>
    <xf numFmtId="0" fontId="28" fillId="0" borderId="16" xfId="0" applyFont="1" applyBorder="1" applyAlignment="1" applyProtection="1">
      <alignment horizontal="center"/>
      <protection hidden="1"/>
    </xf>
    <xf numFmtId="0" fontId="28" fillId="0" borderId="17" xfId="0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left"/>
      <protection hidden="1"/>
    </xf>
    <xf numFmtId="0" fontId="28" fillId="0" borderId="4" xfId="0" applyFont="1" applyBorder="1" applyAlignment="1" applyProtection="1">
      <alignment horizontal="center"/>
      <protection hidden="1"/>
    </xf>
    <xf numFmtId="0" fontId="28" fillId="3" borderId="0" xfId="0" applyFont="1" applyFill="1" applyBorder="1" applyAlignment="1" applyProtection="1">
      <alignment horizontal="center"/>
      <protection hidden="1"/>
    </xf>
    <xf numFmtId="0" fontId="26" fillId="3" borderId="5" xfId="0" applyFont="1" applyFill="1" applyBorder="1" applyAlignment="1" applyProtection="1">
      <alignment horizontal="center"/>
      <protection hidden="1"/>
    </xf>
    <xf numFmtId="0" fontId="28" fillId="3" borderId="6" xfId="0" applyFont="1" applyFill="1" applyBorder="1" applyAlignment="1" applyProtection="1">
      <alignment horizontal="center"/>
      <protection hidden="1"/>
    </xf>
    <xf numFmtId="0" fontId="28" fillId="0" borderId="1" xfId="0" applyFont="1" applyBorder="1" applyAlignment="1" applyProtection="1">
      <alignment horizontal="center"/>
      <protection hidden="1"/>
    </xf>
    <xf numFmtId="0" fontId="28" fillId="3" borderId="2" xfId="0" applyFont="1" applyFill="1" applyBorder="1" applyAlignment="1" applyProtection="1">
      <alignment horizontal="center"/>
      <protection hidden="1"/>
    </xf>
    <xf numFmtId="0" fontId="28" fillId="0" borderId="3" xfId="0" applyFont="1" applyBorder="1" applyAlignment="1" applyProtection="1">
      <protection hidden="1"/>
    </xf>
    <xf numFmtId="0" fontId="28" fillId="3" borderId="36" xfId="0" applyFont="1" applyFill="1" applyBorder="1" applyAlignment="1" applyProtection="1">
      <alignment horizontal="center"/>
      <protection hidden="1"/>
    </xf>
    <xf numFmtId="0" fontId="28" fillId="0" borderId="36" xfId="0" applyFont="1" applyBorder="1" applyAlignment="1" applyProtection="1">
      <alignment horizontal="center"/>
      <protection hidden="1"/>
    </xf>
    <xf numFmtId="0" fontId="28" fillId="0" borderId="42" xfId="0" applyFont="1" applyBorder="1" applyAlignment="1" applyProtection="1">
      <alignment horizontal="center"/>
      <protection hidden="1"/>
    </xf>
    <xf numFmtId="0" fontId="33" fillId="0" borderId="3" xfId="0" applyFont="1" applyBorder="1" applyAlignment="1" applyProtection="1">
      <protection hidden="1"/>
    </xf>
    <xf numFmtId="0" fontId="33" fillId="3" borderId="0" xfId="0" applyFont="1" applyFill="1" applyBorder="1" applyAlignment="1" applyProtection="1">
      <alignment horizontal="center"/>
      <protection hidden="1"/>
    </xf>
    <xf numFmtId="2" fontId="31" fillId="0" borderId="5" xfId="0" applyNumberFormat="1" applyFont="1" applyBorder="1" applyAlignment="1" applyProtection="1">
      <alignment horizontal="center"/>
      <protection hidden="1"/>
    </xf>
    <xf numFmtId="165" fontId="31" fillId="3" borderId="6" xfId="0" applyNumberFormat="1" applyFont="1" applyFill="1" applyBorder="1" applyAlignment="1" applyProtection="1">
      <alignment horizontal="center"/>
      <protection hidden="1"/>
    </xf>
    <xf numFmtId="0" fontId="27" fillId="3" borderId="6" xfId="0" applyFont="1" applyFill="1" applyBorder="1" applyAlignment="1" applyProtection="1">
      <alignment horizontal="center"/>
      <protection hidden="1"/>
    </xf>
    <xf numFmtId="0" fontId="27" fillId="0" borderId="6" xfId="0" applyFont="1" applyBorder="1" applyAlignment="1" applyProtection="1">
      <alignment horizontal="center"/>
      <protection hidden="1"/>
    </xf>
    <xf numFmtId="0" fontId="27" fillId="0" borderId="28" xfId="0" applyFont="1" applyBorder="1" applyAlignment="1" applyProtection="1">
      <alignment horizontal="center"/>
      <protection hidden="1"/>
    </xf>
    <xf numFmtId="0" fontId="27" fillId="0" borderId="0" xfId="0" applyFont="1" applyAlignment="1">
      <alignment horizontal="center"/>
    </xf>
    <xf numFmtId="0" fontId="27" fillId="3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30" fillId="0" borderId="0" xfId="0" applyFont="1" applyBorder="1" applyAlignment="1" applyProtection="1">
      <alignment horizontal="center" vertical="top"/>
      <protection hidden="1"/>
    </xf>
    <xf numFmtId="0" fontId="30" fillId="2" borderId="0" xfId="0" applyFont="1" applyFill="1" applyBorder="1" applyAlignment="1" applyProtection="1">
      <alignment horizontal="center" vertical="top"/>
      <protection hidden="1"/>
    </xf>
    <xf numFmtId="0" fontId="30" fillId="3" borderId="0" xfId="0" applyFont="1" applyFill="1" applyBorder="1" applyAlignment="1" applyProtection="1">
      <alignment horizontal="center" vertical="top"/>
      <protection hidden="1"/>
    </xf>
    <xf numFmtId="0" fontId="31" fillId="3" borderId="0" xfId="0" applyFont="1" applyFill="1" applyBorder="1" applyAlignment="1" applyProtection="1">
      <alignment horizontal="center" vertical="top"/>
      <protection hidden="1"/>
    </xf>
    <xf numFmtId="0" fontId="29" fillId="0" borderId="46" xfId="0" applyFont="1" applyBorder="1" applyAlignment="1" applyProtection="1">
      <alignment horizontal="left" vertical="top"/>
      <protection hidden="1"/>
    </xf>
    <xf numFmtId="0" fontId="30" fillId="0" borderId="36" xfId="0" applyFont="1" applyBorder="1" applyAlignment="1" applyProtection="1">
      <alignment horizontal="center" vertical="top"/>
      <protection hidden="1"/>
    </xf>
    <xf numFmtId="0" fontId="30" fillId="2" borderId="36" xfId="0" applyFont="1" applyFill="1" applyBorder="1" applyAlignment="1" applyProtection="1">
      <alignment horizontal="center" vertical="top"/>
      <protection hidden="1"/>
    </xf>
    <xf numFmtId="0" fontId="30" fillId="3" borderId="36" xfId="0" applyFont="1" applyFill="1" applyBorder="1" applyAlignment="1" applyProtection="1">
      <alignment horizontal="center" vertical="top"/>
      <protection hidden="1"/>
    </xf>
    <xf numFmtId="0" fontId="31" fillId="3" borderId="37" xfId="0" applyFont="1" applyFill="1" applyBorder="1" applyAlignment="1" applyProtection="1">
      <alignment horizontal="center" vertical="top"/>
      <protection hidden="1"/>
    </xf>
    <xf numFmtId="0" fontId="29" fillId="0" borderId="1" xfId="0" applyFont="1" applyBorder="1" applyAlignment="1" applyProtection="1">
      <alignment horizontal="left" vertical="top"/>
      <protection hidden="1"/>
    </xf>
    <xf numFmtId="0" fontId="30" fillId="0" borderId="2" xfId="0" applyFont="1" applyBorder="1" applyAlignment="1" applyProtection="1">
      <alignment horizontal="center" vertical="top"/>
      <protection hidden="1"/>
    </xf>
    <xf numFmtId="0" fontId="30" fillId="2" borderId="2" xfId="0" applyFont="1" applyFill="1" applyBorder="1" applyAlignment="1" applyProtection="1">
      <alignment horizontal="center" vertical="top"/>
      <protection hidden="1"/>
    </xf>
    <xf numFmtId="2" fontId="30" fillId="0" borderId="3" xfId="0" applyNumberFormat="1" applyFont="1" applyBorder="1" applyAlignment="1" applyProtection="1">
      <alignment horizontal="center" vertical="top"/>
      <protection hidden="1"/>
    </xf>
    <xf numFmtId="0" fontId="31" fillId="0" borderId="0" xfId="0" applyFont="1" applyBorder="1" applyAlignment="1" applyProtection="1">
      <alignment horizontal="center" vertical="top"/>
      <protection hidden="1"/>
    </xf>
    <xf numFmtId="0" fontId="30" fillId="0" borderId="4" xfId="0" applyFont="1" applyBorder="1" applyAlignment="1" applyProtection="1">
      <alignment horizontal="center" vertical="top"/>
      <protection hidden="1"/>
    </xf>
    <xf numFmtId="0" fontId="29" fillId="0" borderId="3" xfId="0" applyFont="1" applyBorder="1" applyAlignment="1" applyProtection="1">
      <alignment horizontal="left" vertical="top"/>
      <protection hidden="1"/>
    </xf>
    <xf numFmtId="1" fontId="29" fillId="5" borderId="29" xfId="0" applyNumberFormat="1" applyFont="1" applyFill="1" applyBorder="1" applyAlignment="1" applyProtection="1">
      <alignment horizontal="center" vertical="top"/>
      <protection locked="0" hidden="1"/>
    </xf>
    <xf numFmtId="164" fontId="30" fillId="0" borderId="0" xfId="0" applyNumberFormat="1" applyFont="1" applyBorder="1" applyAlignment="1" applyProtection="1">
      <alignment horizontal="center" vertical="top"/>
      <protection hidden="1"/>
    </xf>
    <xf numFmtId="164" fontId="31" fillId="3" borderId="0" xfId="0" applyNumberFormat="1" applyFont="1" applyFill="1" applyBorder="1" applyAlignment="1" applyProtection="1">
      <alignment horizontal="center" vertical="top"/>
      <protection hidden="1"/>
    </xf>
    <xf numFmtId="164" fontId="31" fillId="0" borderId="0" xfId="0" applyNumberFormat="1" applyFont="1" applyBorder="1" applyAlignment="1" applyProtection="1">
      <alignment horizontal="center" vertical="top"/>
      <protection hidden="1"/>
    </xf>
    <xf numFmtId="0" fontId="27" fillId="3" borderId="0" xfId="0" applyFont="1" applyFill="1" applyBorder="1" applyAlignment="1" applyProtection="1">
      <alignment horizontal="center" vertical="top"/>
      <protection hidden="1"/>
    </xf>
    <xf numFmtId="0" fontId="32" fillId="0" borderId="44" xfId="0" applyFont="1" applyBorder="1" applyAlignment="1" applyProtection="1">
      <alignment horizontal="left" vertical="top"/>
      <protection hidden="1"/>
    </xf>
    <xf numFmtId="0" fontId="25" fillId="0" borderId="31" xfId="0" applyFont="1" applyBorder="1" applyAlignment="1" applyProtection="1">
      <alignment horizontal="center" vertical="top"/>
      <protection hidden="1"/>
    </xf>
    <xf numFmtId="0" fontId="25" fillId="2" borderId="31" xfId="0" applyFont="1" applyFill="1" applyBorder="1" applyAlignment="1" applyProtection="1">
      <alignment horizontal="center" vertical="top"/>
      <protection hidden="1"/>
    </xf>
    <xf numFmtId="0" fontId="30" fillId="0" borderId="31" xfId="0" applyFont="1" applyBorder="1" applyAlignment="1" applyProtection="1">
      <alignment horizontal="center" vertical="top"/>
      <protection hidden="1"/>
    </xf>
    <xf numFmtId="0" fontId="30" fillId="3" borderId="31" xfId="0" applyFont="1" applyFill="1" applyBorder="1" applyAlignment="1" applyProtection="1">
      <alignment horizontal="center" vertical="top"/>
      <protection hidden="1"/>
    </xf>
    <xf numFmtId="0" fontId="27" fillId="3" borderId="31" xfId="0" applyFont="1" applyFill="1" applyBorder="1" applyAlignment="1" applyProtection="1">
      <alignment horizontal="center" vertical="top"/>
      <protection hidden="1"/>
    </xf>
    <xf numFmtId="0" fontId="27" fillId="3" borderId="45" xfId="0" applyFont="1" applyFill="1" applyBorder="1" applyAlignment="1" applyProtection="1">
      <alignment horizontal="center" vertical="top"/>
      <protection hidden="1"/>
    </xf>
    <xf numFmtId="14" fontId="28" fillId="3" borderId="0" xfId="0" applyNumberFormat="1" applyFont="1" applyFill="1" applyBorder="1" applyAlignment="1" applyProtection="1">
      <alignment horizontal="center" vertical="top"/>
      <protection hidden="1"/>
    </xf>
    <xf numFmtId="2" fontId="27" fillId="3" borderId="0" xfId="0" applyNumberFormat="1" applyFont="1" applyFill="1" applyBorder="1" applyAlignment="1" applyProtection="1">
      <alignment horizontal="center" vertical="top"/>
      <protection hidden="1"/>
    </xf>
    <xf numFmtId="164" fontId="31" fillId="3" borderId="31" xfId="0" applyNumberFormat="1" applyFont="1" applyFill="1" applyBorder="1" applyAlignment="1" applyProtection="1">
      <alignment horizontal="center" vertical="top"/>
      <protection hidden="1"/>
    </xf>
    <xf numFmtId="164" fontId="31" fillId="0" borderId="31" xfId="0" applyNumberFormat="1" applyFont="1" applyBorder="1" applyAlignment="1" applyProtection="1">
      <alignment horizontal="center" vertical="top"/>
      <protection hidden="1"/>
    </xf>
    <xf numFmtId="0" fontId="31" fillId="0" borderId="31" xfId="0" applyFont="1" applyBorder="1" applyAlignment="1" applyProtection="1">
      <alignment horizontal="center" vertical="top"/>
      <protection hidden="1"/>
    </xf>
    <xf numFmtId="0" fontId="30" fillId="0" borderId="45" xfId="0" applyFont="1" applyBorder="1" applyAlignment="1" applyProtection="1">
      <alignment horizontal="center" vertical="top"/>
      <protection hidden="1"/>
    </xf>
    <xf numFmtId="164" fontId="29" fillId="0" borderId="3" xfId="0" applyNumberFormat="1" applyFont="1" applyBorder="1" applyAlignment="1" applyProtection="1">
      <alignment horizontal="left" vertical="top"/>
      <protection hidden="1"/>
    </xf>
    <xf numFmtId="164" fontId="30" fillId="2" borderId="0" xfId="0" applyNumberFormat="1" applyFont="1" applyFill="1" applyBorder="1" applyAlignment="1" applyProtection="1">
      <alignment horizontal="center" vertical="top"/>
      <protection hidden="1"/>
    </xf>
    <xf numFmtId="0" fontId="26" fillId="3" borderId="0" xfId="0" applyFont="1" applyFill="1" applyBorder="1" applyAlignment="1" applyProtection="1">
      <alignment horizontal="center" vertical="top"/>
      <protection hidden="1"/>
    </xf>
    <xf numFmtId="0" fontId="30" fillId="0" borderId="4" xfId="0" applyFont="1" applyBorder="1" applyAlignment="1" applyProtection="1">
      <alignment vertical="top" wrapText="1"/>
      <protection hidden="1"/>
    </xf>
    <xf numFmtId="0" fontId="30" fillId="0" borderId="0" xfId="1" applyFont="1" applyBorder="1" applyAlignment="1" applyProtection="1">
      <alignment horizontal="left" vertical="top"/>
      <protection hidden="1"/>
    </xf>
    <xf numFmtId="0" fontId="30" fillId="0" borderId="0" xfId="1" applyFont="1" applyBorder="1" applyAlignment="1" applyProtection="1">
      <alignment horizontal="center" vertical="top"/>
      <protection hidden="1"/>
    </xf>
    <xf numFmtId="0" fontId="30" fillId="0" borderId="0" xfId="0" applyFont="1" applyBorder="1" applyAlignment="1" applyProtection="1">
      <alignment vertical="top"/>
      <protection hidden="1"/>
    </xf>
    <xf numFmtId="0" fontId="30" fillId="0" borderId="4" xfId="0" applyFont="1" applyBorder="1" applyAlignment="1" applyProtection="1">
      <alignment vertical="top"/>
      <protection hidden="1"/>
    </xf>
    <xf numFmtId="2" fontId="32" fillId="0" borderId="36" xfId="0" applyNumberFormat="1" applyFont="1" applyBorder="1" applyAlignment="1">
      <alignment horizontal="center" vertical="top" wrapText="1"/>
    </xf>
    <xf numFmtId="0" fontId="33" fillId="3" borderId="36" xfId="0" applyFont="1" applyFill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right"/>
      <protection hidden="1"/>
    </xf>
    <xf numFmtId="2" fontId="28" fillId="0" borderId="4" xfId="0" applyNumberFormat="1" applyFont="1" applyBorder="1" applyAlignment="1" applyProtection="1">
      <alignment horizontal="center"/>
      <protection hidden="1"/>
    </xf>
    <xf numFmtId="0" fontId="27" fillId="3" borderId="39" xfId="0" applyFont="1" applyFill="1" applyBorder="1" applyAlignment="1" applyProtection="1">
      <alignment horizontal="center" vertical="top"/>
      <protection hidden="1"/>
    </xf>
    <xf numFmtId="14" fontId="28" fillId="3" borderId="39" xfId="0" applyNumberFormat="1" applyFont="1" applyFill="1" applyBorder="1" applyAlignment="1" applyProtection="1">
      <alignment horizontal="center" vertical="top"/>
      <protection hidden="1"/>
    </xf>
    <xf numFmtId="0" fontId="33" fillId="0" borderId="46" xfId="0" applyFont="1" applyBorder="1" applyAlignment="1" applyProtection="1">
      <protection hidden="1"/>
    </xf>
    <xf numFmtId="0" fontId="33" fillId="0" borderId="0" xfId="0" applyFont="1" applyBorder="1" applyAlignment="1" applyProtection="1">
      <alignment horizontal="center" vertical="top" wrapText="1"/>
      <protection hidden="1"/>
    </xf>
    <xf numFmtId="2" fontId="33" fillId="0" borderId="0" xfId="0" applyNumberFormat="1" applyFont="1" applyBorder="1" applyAlignment="1" applyProtection="1">
      <alignment horizontal="center"/>
      <protection hidden="1"/>
    </xf>
    <xf numFmtId="20" fontId="28" fillId="5" borderId="8" xfId="0" applyNumberFormat="1" applyFont="1" applyFill="1" applyBorder="1" applyAlignment="1" applyProtection="1">
      <alignment horizontal="center"/>
      <protection locked="0" hidden="1"/>
    </xf>
    <xf numFmtId="0" fontId="28" fillId="0" borderId="22" xfId="0" applyFont="1" applyBorder="1" applyAlignment="1" applyProtection="1">
      <alignment horizontal="center" vertical="top" wrapText="1"/>
      <protection hidden="1"/>
    </xf>
    <xf numFmtId="0" fontId="27" fillId="0" borderId="11" xfId="0" applyFont="1" applyBorder="1" applyAlignment="1" applyProtection="1">
      <alignment horizontal="center"/>
      <protection hidden="1"/>
    </xf>
    <xf numFmtId="0" fontId="27" fillId="0" borderId="3" xfId="0" applyFont="1" applyBorder="1" applyAlignment="1" applyProtection="1">
      <alignment horizontal="center"/>
      <protection hidden="1"/>
    </xf>
    <xf numFmtId="0" fontId="27" fillId="0" borderId="13" xfId="0" applyFont="1" applyBorder="1" applyAlignment="1" applyProtection="1">
      <alignment horizontal="center"/>
      <protection hidden="1"/>
    </xf>
    <xf numFmtId="0" fontId="27" fillId="0" borderId="18" xfId="0" applyFont="1" applyBorder="1" applyAlignment="1" applyProtection="1">
      <alignment horizontal="center"/>
      <protection hidden="1"/>
    </xf>
    <xf numFmtId="0" fontId="27" fillId="0" borderId="16" xfId="0" applyFont="1" applyBorder="1" applyAlignment="1" applyProtection="1">
      <alignment horizontal="center"/>
      <protection hidden="1"/>
    </xf>
    <xf numFmtId="0" fontId="30" fillId="5" borderId="40" xfId="0" applyFont="1" applyFill="1" applyBorder="1" applyAlignment="1" applyProtection="1">
      <alignment horizontal="center" vertical="top"/>
      <protection locked="0" hidden="1"/>
    </xf>
    <xf numFmtId="0" fontId="27" fillId="0" borderId="40" xfId="0" applyFont="1" applyBorder="1" applyAlignment="1" applyProtection="1">
      <alignment horizontal="center" vertical="top"/>
      <protection locked="0" hidden="1"/>
    </xf>
    <xf numFmtId="0" fontId="27" fillId="0" borderId="41" xfId="0" applyFont="1" applyBorder="1" applyAlignment="1" applyProtection="1">
      <alignment horizontal="center" vertical="top"/>
      <protection locked="0" hidden="1"/>
    </xf>
    <xf numFmtId="0" fontId="29" fillId="0" borderId="44" xfId="0" applyFont="1" applyBorder="1" applyAlignment="1" applyProtection="1">
      <alignment horizontal="left" vertical="top"/>
      <protection hidden="1"/>
    </xf>
    <xf numFmtId="0" fontId="27" fillId="0" borderId="31" xfId="0" applyFont="1" applyBorder="1" applyAlignment="1" applyProtection="1">
      <alignment horizontal="left" vertical="top"/>
      <protection hidden="1"/>
    </xf>
    <xf numFmtId="0" fontId="29" fillId="0" borderId="33" xfId="0" applyFont="1" applyBorder="1" applyAlignment="1" applyProtection="1">
      <alignment horizontal="center" vertical="top"/>
      <protection locked="0" hidden="1"/>
    </xf>
    <xf numFmtId="0" fontId="27" fillId="0" borderId="34" xfId="0" applyFont="1" applyBorder="1" applyAlignment="1" applyProtection="1">
      <alignment horizontal="center" vertical="top"/>
      <protection hidden="1"/>
    </xf>
    <xf numFmtId="0" fontId="29" fillId="0" borderId="3" xfId="0" applyFont="1" applyBorder="1" applyAlignment="1" applyProtection="1">
      <alignment horizontal="left" vertical="top"/>
      <protection hidden="1"/>
    </xf>
    <xf numFmtId="0" fontId="27" fillId="0" borderId="0" xfId="0" applyFont="1" applyBorder="1" applyAlignment="1" applyProtection="1">
      <alignment vertical="top"/>
      <protection hidden="1"/>
    </xf>
    <xf numFmtId="0" fontId="27" fillId="0" borderId="34" xfId="0" applyFont="1" applyBorder="1" applyAlignment="1" applyProtection="1">
      <alignment vertical="top"/>
      <protection hidden="1"/>
    </xf>
    <xf numFmtId="164" fontId="29" fillId="0" borderId="46" xfId="0" applyNumberFormat="1" applyFont="1" applyBorder="1" applyAlignment="1" applyProtection="1">
      <alignment horizontal="left" vertical="top" wrapText="1"/>
      <protection hidden="1"/>
    </xf>
    <xf numFmtId="0" fontId="27" fillId="0" borderId="36" xfId="0" applyFont="1" applyBorder="1" applyAlignment="1" applyProtection="1">
      <alignment vertical="top" wrapText="1"/>
      <protection hidden="1"/>
    </xf>
    <xf numFmtId="0" fontId="30" fillId="0" borderId="0" xfId="0" applyFont="1" applyBorder="1" applyAlignment="1" applyProtection="1">
      <alignment horizontal="left" vertical="top" wrapText="1"/>
      <protection hidden="1"/>
    </xf>
    <xf numFmtId="0" fontId="27" fillId="0" borderId="0" xfId="0" applyFont="1" applyBorder="1" applyAlignment="1" applyProtection="1">
      <alignment vertical="top" wrapText="1"/>
      <protection hidden="1"/>
    </xf>
    <xf numFmtId="14" fontId="28" fillId="5" borderId="29" xfId="0" applyNumberFormat="1" applyFont="1" applyFill="1" applyBorder="1" applyAlignment="1" applyProtection="1">
      <alignment horizontal="center" vertical="top"/>
      <protection locked="0" hidden="1"/>
    </xf>
    <xf numFmtId="14" fontId="27" fillId="5" borderId="29" xfId="0" applyNumberFormat="1" applyFont="1" applyFill="1" applyBorder="1" applyAlignment="1" applyProtection="1">
      <alignment horizontal="center" vertical="top"/>
      <protection locked="0" hidden="1"/>
    </xf>
    <xf numFmtId="14" fontId="28" fillId="5" borderId="48" xfId="0" applyNumberFormat="1" applyFont="1" applyFill="1" applyBorder="1" applyAlignment="1" applyProtection="1">
      <alignment horizontal="center" vertical="top"/>
      <protection locked="0" hidden="1"/>
    </xf>
    <xf numFmtId="0" fontId="30" fillId="0" borderId="0" xfId="0" applyFont="1" applyBorder="1" applyAlignment="1" applyProtection="1">
      <alignment horizontal="left" vertical="top"/>
      <protection hidden="1"/>
    </xf>
    <xf numFmtId="0" fontId="27" fillId="0" borderId="0" xfId="0" applyFont="1" applyBorder="1" applyAlignment="1" applyProtection="1">
      <alignment horizontal="left" vertical="top"/>
      <protection hidden="1"/>
    </xf>
    <xf numFmtId="164" fontId="29" fillId="0" borderId="3" xfId="0" applyNumberFormat="1" applyFont="1" applyBorder="1" applyAlignment="1" applyProtection="1">
      <alignment horizontal="left" vertical="top" wrapText="1"/>
      <protection hidden="1"/>
    </xf>
    <xf numFmtId="0" fontId="28" fillId="0" borderId="0" xfId="0" applyFont="1" applyBorder="1" applyAlignment="1" applyProtection="1">
      <alignment vertical="top" wrapText="1"/>
      <protection hidden="1"/>
    </xf>
    <xf numFmtId="0" fontId="30" fillId="5" borderId="38" xfId="0" applyFont="1" applyFill="1" applyBorder="1" applyAlignment="1" applyProtection="1">
      <alignment horizontal="center" vertical="top"/>
      <protection locked="0" hidden="1"/>
    </xf>
    <xf numFmtId="0" fontId="30" fillId="5" borderId="39" xfId="0" applyFont="1" applyFill="1" applyBorder="1" applyAlignment="1" applyProtection="1">
      <alignment horizontal="center" vertical="top"/>
      <protection locked="0" hidden="1"/>
    </xf>
    <xf numFmtId="0" fontId="30" fillId="5" borderId="43" xfId="0" applyFont="1" applyFill="1" applyBorder="1" applyAlignment="1" applyProtection="1">
      <alignment horizontal="center" vertical="top"/>
      <protection locked="0" hidden="1"/>
    </xf>
    <xf numFmtId="0" fontId="27" fillId="5" borderId="39" xfId="0" applyFont="1" applyFill="1" applyBorder="1" applyAlignment="1" applyProtection="1">
      <alignment horizontal="center" vertical="top"/>
      <protection locked="0" hidden="1"/>
    </xf>
    <xf numFmtId="0" fontId="27" fillId="5" borderId="43" xfId="0" applyFont="1" applyFill="1" applyBorder="1" applyAlignment="1" applyProtection="1">
      <alignment horizontal="center" vertical="top"/>
      <protection locked="0" hidden="1"/>
    </xf>
    <xf numFmtId="165" fontId="28" fillId="0" borderId="8" xfId="0" applyNumberFormat="1" applyFont="1" applyBorder="1" applyAlignment="1" applyProtection="1">
      <alignment horizontal="center"/>
      <protection hidden="1"/>
    </xf>
    <xf numFmtId="165" fontId="28" fillId="0" borderId="7" xfId="0" applyNumberFormat="1" applyFont="1" applyBorder="1" applyAlignment="1" applyProtection="1">
      <alignment horizontal="center"/>
      <protection hidden="1"/>
    </xf>
    <xf numFmtId="0" fontId="29" fillId="5" borderId="33" xfId="0" applyFont="1" applyFill="1" applyBorder="1" applyAlignment="1" applyProtection="1">
      <alignment horizontal="center" vertical="top"/>
      <protection locked="0" hidden="1"/>
    </xf>
    <xf numFmtId="0" fontId="28" fillId="5" borderId="34" xfId="0" applyFont="1" applyFill="1" applyBorder="1" applyAlignment="1" applyProtection="1">
      <alignment horizontal="center" vertical="top"/>
      <protection locked="0" hidden="1"/>
    </xf>
    <xf numFmtId="1" fontId="29" fillId="5" borderId="38" xfId="0" applyNumberFormat="1" applyFont="1" applyFill="1" applyBorder="1" applyAlignment="1" applyProtection="1">
      <alignment horizontal="center" vertical="top"/>
      <protection locked="0" hidden="1"/>
    </xf>
    <xf numFmtId="1" fontId="29" fillId="5" borderId="39" xfId="0" applyNumberFormat="1" applyFont="1" applyFill="1" applyBorder="1" applyAlignment="1" applyProtection="1">
      <alignment horizontal="center" vertical="top"/>
      <protection locked="0" hidden="1"/>
    </xf>
    <xf numFmtId="1" fontId="28" fillId="5" borderId="48" xfId="0" applyNumberFormat="1" applyFont="1" applyFill="1" applyBorder="1" applyAlignment="1" applyProtection="1">
      <alignment horizontal="center" vertical="top"/>
      <protection locked="0" hidden="1"/>
    </xf>
    <xf numFmtId="2" fontId="29" fillId="5" borderId="49" xfId="0" applyNumberFormat="1" applyFont="1" applyFill="1" applyBorder="1" applyAlignment="1" applyProtection="1">
      <alignment horizontal="center" vertical="top"/>
      <protection locked="0" hidden="1"/>
    </xf>
    <xf numFmtId="2" fontId="28" fillId="5" borderId="49" xfId="0" applyNumberFormat="1" applyFont="1" applyFill="1" applyBorder="1" applyAlignment="1" applyProtection="1">
      <alignment horizontal="center" vertical="top"/>
      <protection locked="0" hidden="1"/>
    </xf>
    <xf numFmtId="2" fontId="29" fillId="0" borderId="0" xfId="0" applyNumberFormat="1" applyFont="1" applyBorder="1" applyAlignment="1" applyProtection="1">
      <alignment horizontal="center" vertical="top"/>
      <protection hidden="1"/>
    </xf>
    <xf numFmtId="2" fontId="28" fillId="0" borderId="0" xfId="0" applyNumberFormat="1" applyFont="1" applyBorder="1" applyAlignment="1" applyProtection="1">
      <alignment horizontal="center" vertical="top"/>
      <protection hidden="1"/>
    </xf>
    <xf numFmtId="2" fontId="32" fillId="0" borderId="36" xfId="0" applyNumberFormat="1" applyFont="1" applyBorder="1" applyAlignment="1" applyProtection="1">
      <alignment horizontal="center" vertical="top"/>
      <protection hidden="1"/>
    </xf>
    <xf numFmtId="0" fontId="28" fillId="0" borderId="19" xfId="0" applyFont="1" applyBorder="1" applyAlignment="1" applyProtection="1">
      <alignment horizontal="center"/>
      <protection hidden="1"/>
    </xf>
    <xf numFmtId="0" fontId="28" fillId="0" borderId="20" xfId="0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20" fontId="28" fillId="5" borderId="19" xfId="0" applyNumberFormat="1" applyFont="1" applyFill="1" applyBorder="1" applyAlignment="1" applyProtection="1">
      <alignment horizontal="center"/>
      <protection locked="0" hidden="1"/>
    </xf>
    <xf numFmtId="20" fontId="28" fillId="5" borderId="20" xfId="0" applyNumberFormat="1" applyFont="1" applyFill="1" applyBorder="1" applyAlignment="1" applyProtection="1">
      <alignment horizontal="center"/>
      <protection locked="0" hidden="1"/>
    </xf>
    <xf numFmtId="0" fontId="28" fillId="0" borderId="8" xfId="0" applyFont="1" applyBorder="1" applyAlignment="1" applyProtection="1">
      <alignment horizontal="center" vertical="top" wrapText="1"/>
      <protection hidden="1"/>
    </xf>
    <xf numFmtId="0" fontId="28" fillId="0" borderId="9" xfId="0" applyFont="1" applyBorder="1" applyAlignment="1" applyProtection="1">
      <alignment horizontal="center" vertical="top" wrapText="1"/>
      <protection hidden="1"/>
    </xf>
    <xf numFmtId="0" fontId="28" fillId="0" borderId="11" xfId="0" applyFont="1" applyBorder="1" applyAlignment="1" applyProtection="1">
      <alignment horizontal="center" vertical="top" wrapText="1"/>
      <protection hidden="1"/>
    </xf>
    <xf numFmtId="0" fontId="28" fillId="0" borderId="8" xfId="0" applyFont="1" applyBorder="1" applyAlignment="1" applyProtection="1">
      <alignment horizontal="center"/>
      <protection hidden="1"/>
    </xf>
    <xf numFmtId="0" fontId="32" fillId="0" borderId="36" xfId="0" applyFont="1" applyBorder="1" applyAlignment="1" applyProtection="1">
      <alignment horizontal="left" vertical="top" wrapText="1"/>
      <protection hidden="1"/>
    </xf>
    <xf numFmtId="0" fontId="32" fillId="0" borderId="36" xfId="0" applyFont="1" applyBorder="1" applyAlignment="1">
      <alignment vertical="top" wrapText="1"/>
    </xf>
    <xf numFmtId="2" fontId="32" fillId="0" borderId="36" xfId="0" applyNumberFormat="1" applyFont="1" applyBorder="1" applyAlignment="1">
      <alignment vertical="top" wrapText="1"/>
    </xf>
    <xf numFmtId="0" fontId="32" fillId="0" borderId="42" xfId="0" applyFont="1" applyBorder="1" applyAlignment="1">
      <alignment vertical="top" wrapText="1"/>
    </xf>
    <xf numFmtId="165" fontId="34" fillId="3" borderId="0" xfId="0" applyNumberFormat="1" applyFont="1" applyFill="1" applyBorder="1" applyAlignment="1" applyProtection="1">
      <alignment horizontal="left" vertical="top" wrapText="1"/>
      <protection hidden="1"/>
    </xf>
    <xf numFmtId="0" fontId="34" fillId="0" borderId="0" xfId="0" applyFont="1" applyBorder="1" applyAlignment="1" applyProtection="1">
      <alignment horizontal="left" vertical="top"/>
      <protection hidden="1"/>
    </xf>
    <xf numFmtId="0" fontId="35" fillId="0" borderId="36" xfId="0" applyFont="1" applyBorder="1" applyAlignment="1">
      <alignment vertical="top"/>
    </xf>
    <xf numFmtId="14" fontId="25" fillId="3" borderId="33" xfId="0" applyNumberFormat="1" applyFont="1" applyFill="1" applyBorder="1" applyAlignment="1" applyProtection="1">
      <alignment horizontal="right" vertical="top" wrapText="1"/>
      <protection hidden="1"/>
    </xf>
    <xf numFmtId="0" fontId="25" fillId="0" borderId="0" xfId="0" applyFont="1" applyBorder="1" applyAlignment="1" applyProtection="1">
      <alignment horizontal="right" vertical="top" wrapText="1"/>
      <protection hidden="1"/>
    </xf>
    <xf numFmtId="0" fontId="27" fillId="0" borderId="35" xfId="0" applyFont="1" applyBorder="1" applyAlignment="1">
      <alignment horizontal="right" vertical="top"/>
    </xf>
    <xf numFmtId="0" fontId="27" fillId="0" borderId="36" xfId="0" applyFont="1" applyBorder="1" applyAlignment="1">
      <alignment horizontal="right" vertical="top"/>
    </xf>
    <xf numFmtId="0" fontId="27" fillId="0" borderId="47" xfId="0" applyFont="1" applyBorder="1" applyAlignment="1" applyProtection="1">
      <alignment horizontal="right"/>
      <protection hidden="1"/>
    </xf>
    <xf numFmtId="16" fontId="28" fillId="5" borderId="8" xfId="0" applyNumberFormat="1" applyFont="1" applyFill="1" applyBorder="1" applyAlignment="1" applyProtection="1">
      <alignment horizontal="center"/>
      <protection locked="0" hidden="1"/>
    </xf>
    <xf numFmtId="0" fontId="6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</cellXfs>
  <cellStyles count="3">
    <cellStyle name="Standard" xfId="0" builtinId="0"/>
    <cellStyle name="Standard 2" xfId="1"/>
    <cellStyle name="tag_link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8"/>
  <sheetViews>
    <sheetView tabSelected="1" view="pageLayout" topLeftCell="A2" zoomScale="115" zoomScaleNormal="115" zoomScalePageLayoutView="115" workbookViewId="0">
      <selection activeCell="H23" sqref="H23"/>
    </sheetView>
  </sheetViews>
  <sheetFormatPr baseColWidth="10" defaultRowHeight="15"/>
  <cols>
    <col min="1" max="2" width="4.28515625" style="178" customWidth="1"/>
    <col min="3" max="3" width="5.42578125" style="178" hidden="1" customWidth="1"/>
    <col min="4" max="4" width="3.5703125" style="178" customWidth="1"/>
    <col min="5" max="5" width="5.140625" style="178" customWidth="1"/>
    <col min="6" max="6" width="3.85546875" style="178" customWidth="1"/>
    <col min="7" max="7" width="4.5703125" style="178" customWidth="1"/>
    <col min="8" max="8" width="8.42578125" style="178" customWidth="1"/>
    <col min="9" max="9" width="12.140625" style="178" customWidth="1"/>
    <col min="10" max="10" width="3.42578125" style="178" customWidth="1"/>
    <col min="11" max="11" width="4.140625" style="178" customWidth="1"/>
    <col min="12" max="12" width="2.140625" style="178" customWidth="1"/>
    <col min="13" max="13" width="3.5703125" style="178" customWidth="1"/>
    <col min="14" max="14" width="4.42578125" style="178" customWidth="1"/>
    <col min="15" max="15" width="7.140625" style="178" hidden="1" customWidth="1"/>
    <col min="16" max="16" width="4.42578125" style="178" customWidth="1"/>
    <col min="17" max="17" width="5.140625" style="178" customWidth="1"/>
    <col min="18" max="18" width="3.5703125" style="178" customWidth="1"/>
    <col min="19" max="19" width="4.42578125" style="178" customWidth="1"/>
    <col min="20" max="20" width="9.140625" style="178" customWidth="1"/>
    <col min="21" max="21" width="13.85546875" style="178" customWidth="1"/>
    <col min="22" max="22" width="4.7109375" style="92" customWidth="1"/>
    <col min="23" max="23" width="9.7109375" style="92" customWidth="1"/>
    <col min="24" max="24" width="12.7109375" style="92" customWidth="1"/>
    <col min="25" max="25" width="12.85546875" style="92" customWidth="1"/>
    <col min="26" max="28" width="8.140625" style="92" customWidth="1"/>
    <col min="29" max="29" width="10.85546875" style="92" customWidth="1"/>
    <col min="30" max="31" width="11.42578125" style="92" customWidth="1"/>
    <col min="32" max="35" width="11.5703125" style="92"/>
  </cols>
  <sheetData>
    <row r="1" spans="1:36" s="1" customFormat="1" ht="19.5" customHeight="1">
      <c r="A1" s="190" t="s">
        <v>52</v>
      </c>
      <c r="B1" s="191"/>
      <c r="C1" s="192"/>
      <c r="D1" s="191"/>
      <c r="E1" s="191"/>
      <c r="F1" s="191"/>
      <c r="G1" s="239" t="s">
        <v>75</v>
      </c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1"/>
      <c r="V1" s="67"/>
      <c r="W1" s="74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1:36" s="1" customFormat="1" ht="12.75">
      <c r="A2" s="193"/>
      <c r="B2" s="181"/>
      <c r="C2" s="182"/>
      <c r="D2" s="181"/>
      <c r="E2" s="181"/>
      <c r="F2" s="181"/>
      <c r="G2" s="181"/>
      <c r="H2" s="181"/>
      <c r="I2" s="181"/>
      <c r="J2" s="181"/>
      <c r="K2" s="181"/>
      <c r="L2" s="194"/>
      <c r="M2" s="184"/>
      <c r="N2" s="194"/>
      <c r="O2" s="194" t="s">
        <v>5</v>
      </c>
      <c r="P2" s="181"/>
      <c r="Q2" s="181"/>
      <c r="R2" s="181"/>
      <c r="S2" s="181"/>
      <c r="T2" s="181"/>
      <c r="U2" s="195"/>
      <c r="V2" s="67"/>
      <c r="W2" s="74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6" s="27" customFormat="1" ht="21.75" customHeight="1">
      <c r="A3" s="246" t="s">
        <v>12</v>
      </c>
      <c r="B3" s="247"/>
      <c r="C3" s="247"/>
      <c r="D3" s="247"/>
      <c r="E3" s="247"/>
      <c r="F3" s="248"/>
      <c r="G3" s="260" t="s">
        <v>75</v>
      </c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2"/>
      <c r="V3" s="75"/>
      <c r="W3" s="76"/>
      <c r="X3" s="76"/>
      <c r="Y3" s="76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6" s="27" customFormat="1" ht="21.75" customHeight="1">
      <c r="A4" s="196" t="s">
        <v>10</v>
      </c>
      <c r="B4" s="181"/>
      <c r="C4" s="182"/>
      <c r="D4" s="197">
        <v>10</v>
      </c>
      <c r="E4" s="244" t="s">
        <v>11</v>
      </c>
      <c r="F4" s="245"/>
      <c r="G4" s="267">
        <v>2018</v>
      </c>
      <c r="H4" s="268"/>
      <c r="I4" s="181"/>
      <c r="J4" s="198"/>
      <c r="K4" s="199"/>
      <c r="L4" s="200"/>
      <c r="M4" s="199"/>
      <c r="N4" s="200"/>
      <c r="O4" s="194"/>
      <c r="P4" s="181"/>
      <c r="Q4" s="181"/>
      <c r="R4" s="181"/>
      <c r="S4" s="181"/>
      <c r="T4" s="181"/>
      <c r="U4" s="195"/>
      <c r="V4" s="75"/>
      <c r="W4" s="75"/>
      <c r="X4" s="76"/>
      <c r="Y4" s="77"/>
      <c r="Z4" s="75"/>
      <c r="AA4" s="75" t="s">
        <v>62</v>
      </c>
      <c r="AB4" s="75" t="s">
        <v>62</v>
      </c>
      <c r="AC4" s="75"/>
      <c r="AD4" s="75"/>
      <c r="AE4" s="75"/>
      <c r="AF4" s="75"/>
      <c r="AG4" s="75"/>
      <c r="AH4" s="75"/>
      <c r="AI4" s="75"/>
    </row>
    <row r="5" spans="1:36" s="27" customFormat="1" ht="21.75" customHeight="1">
      <c r="A5" s="246" t="s">
        <v>25</v>
      </c>
      <c r="B5" s="247"/>
      <c r="C5" s="247"/>
      <c r="D5" s="247"/>
      <c r="E5" s="247"/>
      <c r="F5" s="248"/>
      <c r="G5" s="260" t="s">
        <v>75</v>
      </c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4"/>
      <c r="V5" s="75"/>
      <c r="W5" s="78"/>
      <c r="X5" s="76"/>
      <c r="Y5" s="76"/>
      <c r="Z5" s="75"/>
      <c r="AA5" s="75" t="s">
        <v>40</v>
      </c>
      <c r="AB5" s="75" t="s">
        <v>61</v>
      </c>
      <c r="AC5" s="75"/>
      <c r="AD5" s="75"/>
      <c r="AE5" s="75"/>
      <c r="AF5" s="75"/>
      <c r="AG5" s="79"/>
      <c r="AH5" s="75"/>
      <c r="AI5" s="75"/>
    </row>
    <row r="6" spans="1:36" s="27" customFormat="1" ht="6.75" customHeight="1">
      <c r="A6" s="196"/>
      <c r="B6" s="181"/>
      <c r="C6" s="182"/>
      <c r="D6" s="181"/>
      <c r="E6" s="181"/>
      <c r="F6" s="181"/>
      <c r="G6" s="183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114"/>
      <c r="V6" s="75"/>
      <c r="W6" s="78"/>
      <c r="X6" s="76"/>
      <c r="Y6" s="76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6" s="1" customFormat="1" ht="15" customHeight="1">
      <c r="A7" s="202" t="s">
        <v>42</v>
      </c>
      <c r="B7" s="203"/>
      <c r="C7" s="204"/>
      <c r="D7" s="203"/>
      <c r="E7" s="205"/>
      <c r="F7" s="206"/>
      <c r="G7" s="206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8"/>
      <c r="V7" s="67" t="s">
        <v>69</v>
      </c>
      <c r="W7" s="67" t="s">
        <v>63</v>
      </c>
      <c r="X7" s="74" t="s">
        <v>64</v>
      </c>
      <c r="Y7" s="74" t="s">
        <v>65</v>
      </c>
      <c r="Z7" s="67" t="s">
        <v>66</v>
      </c>
      <c r="AA7" s="61">
        <v>1</v>
      </c>
      <c r="AB7" s="61"/>
      <c r="AC7" s="67"/>
      <c r="AD7" s="67"/>
      <c r="AE7" s="67"/>
      <c r="AF7" s="67"/>
      <c r="AG7" s="67"/>
      <c r="AH7" s="67"/>
      <c r="AI7" s="67"/>
    </row>
    <row r="8" spans="1:36" s="1" customFormat="1" ht="22.15" customHeight="1">
      <c r="A8" s="196" t="s">
        <v>71</v>
      </c>
      <c r="B8" s="181"/>
      <c r="C8" s="182"/>
      <c r="D8" s="181"/>
      <c r="E8" s="181"/>
      <c r="F8" s="181"/>
      <c r="G8" s="183"/>
      <c r="H8" s="184" t="e">
        <f>DATEVALUE(TEXT(I8,"TT.MM.JJJJ"))</f>
        <v>#VALUE!</v>
      </c>
      <c r="I8" s="253"/>
      <c r="J8" s="254"/>
      <c r="K8" s="254"/>
      <c r="L8" s="293" t="s">
        <v>72</v>
      </c>
      <c r="M8" s="294"/>
      <c r="N8" s="294"/>
      <c r="O8" s="294"/>
      <c r="P8" s="294"/>
      <c r="Q8" s="110" t="e">
        <f>Tabelle2!C3</f>
        <v>#VALUE!</v>
      </c>
      <c r="R8" s="290" t="s">
        <v>76</v>
      </c>
      <c r="S8" s="291"/>
      <c r="T8" s="291"/>
      <c r="U8" s="111" t="e">
        <f>B56*Q8</f>
        <v>#N/A</v>
      </c>
      <c r="V8" s="67">
        <v>1</v>
      </c>
      <c r="W8" s="62">
        <f>DAY(I8)</f>
        <v>0</v>
      </c>
      <c r="X8" s="63">
        <f>DAY(EOMONTH(I8,0))</f>
        <v>31</v>
      </c>
      <c r="Y8" s="64">
        <f>IF(MONTH(I8),(X8-W8)+1,0)</f>
        <v>32</v>
      </c>
      <c r="Z8" s="63">
        <f>IF(W8=1,1,W8-1)</f>
        <v>-1</v>
      </c>
      <c r="AA8" s="65">
        <f>MONTH(I8)</f>
        <v>1</v>
      </c>
      <c r="AB8" s="65">
        <f>YEAR(I8)</f>
        <v>1900</v>
      </c>
      <c r="AC8" s="66">
        <f>DATE(AB8,AA8+AA7,Z8)</f>
        <v>30</v>
      </c>
      <c r="AD8" s="62">
        <f>IF(VALUE(Z8)&lt;=VALUE(W9),AA9-AA8,(AA9-AA8)-1)</f>
        <v>0</v>
      </c>
      <c r="AE8" s="67"/>
      <c r="AF8" s="67"/>
      <c r="AG8" s="67"/>
      <c r="AH8" s="80"/>
      <c r="AI8" s="81"/>
      <c r="AJ8" s="49"/>
    </row>
    <row r="9" spans="1:36" s="1" customFormat="1" ht="21" customHeight="1">
      <c r="A9" s="185" t="s">
        <v>41</v>
      </c>
      <c r="B9" s="186"/>
      <c r="C9" s="187"/>
      <c r="D9" s="186"/>
      <c r="E9" s="186"/>
      <c r="F9" s="186"/>
      <c r="G9" s="188"/>
      <c r="H9" s="189" t="e">
        <f>DATEVALUE(TEXT(I9,"TT.MM.JJJJ"))</f>
        <v>#VALUE!</v>
      </c>
      <c r="I9" s="255"/>
      <c r="J9" s="254"/>
      <c r="K9" s="254"/>
      <c r="L9" s="295"/>
      <c r="M9" s="296"/>
      <c r="N9" s="296"/>
      <c r="O9" s="296"/>
      <c r="P9" s="296"/>
      <c r="Q9" s="112"/>
      <c r="R9" s="292"/>
      <c r="S9" s="292"/>
      <c r="T9" s="292"/>
      <c r="U9" s="113" t="s">
        <v>49</v>
      </c>
      <c r="V9" s="67">
        <v>1</v>
      </c>
      <c r="W9" s="62">
        <f>DAY(I9)</f>
        <v>0</v>
      </c>
      <c r="X9" s="63">
        <f>DAY(EOMONTH(I9,0))</f>
        <v>31</v>
      </c>
      <c r="Y9" s="64">
        <f>IF(MONTH(I9),(X9-W9)+1,0)</f>
        <v>32</v>
      </c>
      <c r="Z9" s="63">
        <f>W9-1</f>
        <v>-1</v>
      </c>
      <c r="AA9" s="65">
        <f>IF((AB9=2019)*AND(AB8=2018),(MONTH(I9)+12),IF((AB9=2020)*AND(AB8=2019),(MONTH(I9)+12),IF((AB9=2021)*(AB8=2020),(MONTH(I9)+12),MONTH(I9))))</f>
        <v>1</v>
      </c>
      <c r="AB9" s="65">
        <f>YEAR(I9)</f>
        <v>1900</v>
      </c>
      <c r="AC9" s="66">
        <f>DATE(AB9,AA9+AA8,Z9)</f>
        <v>30</v>
      </c>
      <c r="AD9" s="62"/>
      <c r="AE9" s="67"/>
      <c r="AF9" s="67"/>
      <c r="AG9" s="67"/>
      <c r="AH9" s="67"/>
      <c r="AI9" s="67"/>
    </row>
    <row r="10" spans="1:36" s="1" customFormat="1" ht="6" customHeight="1">
      <c r="A10" s="196"/>
      <c r="B10" s="181"/>
      <c r="C10" s="182"/>
      <c r="D10" s="181"/>
      <c r="E10" s="181"/>
      <c r="F10" s="181"/>
      <c r="G10" s="183"/>
      <c r="H10" s="227"/>
      <c r="I10" s="228"/>
      <c r="J10" s="227"/>
      <c r="K10" s="227"/>
      <c r="L10" s="209"/>
      <c r="M10" s="201"/>
      <c r="N10" s="201"/>
      <c r="O10" s="201"/>
      <c r="P10" s="201"/>
      <c r="Q10" s="201"/>
      <c r="R10" s="210"/>
      <c r="S10" s="201"/>
      <c r="T10" s="201"/>
      <c r="U10" s="114"/>
      <c r="V10" s="67"/>
      <c r="W10" s="67"/>
      <c r="X10" s="68"/>
      <c r="Y10" s="69"/>
      <c r="Z10" s="68"/>
      <c r="AA10" s="61"/>
      <c r="AB10" s="65"/>
      <c r="AC10" s="67"/>
      <c r="AD10" s="67"/>
      <c r="AE10" s="67"/>
      <c r="AF10" s="67"/>
      <c r="AG10" s="67"/>
      <c r="AH10" s="67"/>
      <c r="AI10" s="67"/>
    </row>
    <row r="11" spans="1:36" s="1" customFormat="1" ht="13.5" customHeight="1">
      <c r="A11" s="242" t="s">
        <v>50</v>
      </c>
      <c r="B11" s="243"/>
      <c r="C11" s="243"/>
      <c r="D11" s="243"/>
      <c r="E11" s="243"/>
      <c r="F11" s="205"/>
      <c r="G11" s="206"/>
      <c r="H11" s="181"/>
      <c r="I11" s="181"/>
      <c r="J11" s="198"/>
      <c r="K11" s="199"/>
      <c r="L11" s="212"/>
      <c r="M11" s="211"/>
      <c r="N11" s="212"/>
      <c r="O11" s="213"/>
      <c r="P11" s="205"/>
      <c r="Q11" s="205"/>
      <c r="R11" s="205"/>
      <c r="S11" s="205"/>
      <c r="T11" s="205"/>
      <c r="U11" s="214"/>
      <c r="V11" s="67"/>
      <c r="W11" s="67"/>
      <c r="X11" s="68"/>
      <c r="Y11" s="69"/>
      <c r="Z11" s="68"/>
      <c r="AA11" s="70"/>
      <c r="AB11" s="71"/>
      <c r="AC11" s="82"/>
      <c r="AD11" s="67"/>
      <c r="AE11" s="67"/>
      <c r="AF11" s="67"/>
      <c r="AG11" s="67"/>
      <c r="AH11" s="67"/>
      <c r="AI11" s="67"/>
    </row>
    <row r="12" spans="1:36" s="2" customFormat="1" ht="25.5" customHeight="1">
      <c r="A12" s="215" t="s">
        <v>18</v>
      </c>
      <c r="B12" s="198"/>
      <c r="C12" s="216"/>
      <c r="D12" s="198"/>
      <c r="E12" s="198"/>
      <c r="F12" s="181"/>
      <c r="G12" s="183"/>
      <c r="H12" s="181"/>
      <c r="I12" s="269">
        <v>0</v>
      </c>
      <c r="J12" s="270"/>
      <c r="K12" s="271"/>
      <c r="L12" s="251" t="s">
        <v>73</v>
      </c>
      <c r="M12" s="252"/>
      <c r="N12" s="252"/>
      <c r="O12" s="252"/>
      <c r="P12" s="252"/>
      <c r="Q12" s="252"/>
      <c r="R12" s="252"/>
      <c r="S12" s="252"/>
      <c r="T12" s="217">
        <f>I12+I12/2</f>
        <v>0</v>
      </c>
      <c r="U12" s="218" t="s">
        <v>59</v>
      </c>
      <c r="V12" s="83"/>
      <c r="W12" s="67"/>
      <c r="X12" s="68"/>
      <c r="Y12" s="69"/>
      <c r="Z12" s="68"/>
      <c r="AA12" s="61"/>
      <c r="AB12" s="71"/>
      <c r="AC12" s="83"/>
      <c r="AD12" s="83"/>
      <c r="AE12" s="83"/>
      <c r="AF12" s="83"/>
      <c r="AG12" s="83"/>
      <c r="AH12" s="83"/>
      <c r="AI12" s="83"/>
    </row>
    <row r="13" spans="1:36" s="2" customFormat="1" ht="27.75" customHeight="1">
      <c r="A13" s="258" t="s">
        <v>20</v>
      </c>
      <c r="B13" s="259"/>
      <c r="C13" s="259"/>
      <c r="D13" s="259"/>
      <c r="E13" s="259"/>
      <c r="F13" s="259"/>
      <c r="G13" s="259"/>
      <c r="H13" s="181"/>
      <c r="I13" s="272">
        <v>0</v>
      </c>
      <c r="J13" s="272"/>
      <c r="K13" s="273"/>
      <c r="L13" s="219" t="s">
        <v>54</v>
      </c>
      <c r="M13" s="220"/>
      <c r="N13" s="181"/>
      <c r="O13" s="181"/>
      <c r="P13" s="181"/>
      <c r="Q13" s="221"/>
      <c r="R13" s="221"/>
      <c r="S13" s="221"/>
      <c r="T13" s="221"/>
      <c r="U13" s="222"/>
      <c r="V13" s="83"/>
      <c r="W13" s="67"/>
      <c r="X13" s="68"/>
      <c r="Y13" s="72"/>
      <c r="Z13" s="68"/>
      <c r="AA13" s="70"/>
      <c r="AB13" s="71"/>
      <c r="AC13" s="83"/>
      <c r="AD13" s="83"/>
      <c r="AE13" s="83"/>
      <c r="AF13" s="83"/>
      <c r="AG13" s="83"/>
      <c r="AH13" s="83"/>
      <c r="AI13" s="83"/>
    </row>
    <row r="14" spans="1:36" s="2" customFormat="1" ht="23.25" customHeight="1">
      <c r="A14" s="215" t="s">
        <v>19</v>
      </c>
      <c r="B14" s="198"/>
      <c r="C14" s="216"/>
      <c r="D14" s="198"/>
      <c r="E14" s="198"/>
      <c r="F14" s="181"/>
      <c r="G14" s="183"/>
      <c r="H14" s="181"/>
      <c r="I14" s="274">
        <f>U38</f>
        <v>0</v>
      </c>
      <c r="J14" s="274"/>
      <c r="K14" s="275"/>
      <c r="L14" s="256"/>
      <c r="M14" s="257"/>
      <c r="N14" s="257"/>
      <c r="O14" s="257"/>
      <c r="P14" s="247"/>
      <c r="Q14" s="247"/>
      <c r="R14" s="247"/>
      <c r="S14" s="247"/>
      <c r="T14" s="221"/>
      <c r="U14" s="222"/>
      <c r="V14" s="83"/>
      <c r="W14" s="67"/>
      <c r="X14" s="68"/>
      <c r="Y14" s="69"/>
      <c r="Z14" s="68"/>
      <c r="AA14" s="70"/>
      <c r="AB14" s="71"/>
      <c r="AC14" s="83"/>
      <c r="AD14" s="83"/>
      <c r="AE14" s="83"/>
      <c r="AF14" s="83"/>
      <c r="AG14" s="83"/>
      <c r="AH14" s="83"/>
      <c r="AI14" s="83"/>
    </row>
    <row r="15" spans="1:36" s="2" customFormat="1" ht="47.25" customHeight="1">
      <c r="A15" s="249" t="s">
        <v>21</v>
      </c>
      <c r="B15" s="250"/>
      <c r="C15" s="250"/>
      <c r="D15" s="250"/>
      <c r="E15" s="250"/>
      <c r="F15" s="250"/>
      <c r="G15" s="250"/>
      <c r="H15" s="186"/>
      <c r="I15" s="276">
        <f>I13+I14-I12</f>
        <v>0</v>
      </c>
      <c r="J15" s="276"/>
      <c r="K15" s="276"/>
      <c r="L15" s="286" t="s">
        <v>74</v>
      </c>
      <c r="M15" s="287"/>
      <c r="N15" s="287"/>
      <c r="O15" s="287"/>
      <c r="P15" s="287"/>
      <c r="Q15" s="223" t="e">
        <f>U8*24</f>
        <v>#N/A</v>
      </c>
      <c r="R15" s="288" t="s">
        <v>70</v>
      </c>
      <c r="S15" s="287"/>
      <c r="T15" s="287"/>
      <c r="U15" s="289"/>
      <c r="V15" s="83"/>
      <c r="W15" s="67"/>
      <c r="X15" s="68"/>
      <c r="Y15" s="69"/>
      <c r="Z15" s="68"/>
      <c r="AA15" s="70"/>
      <c r="AB15" s="71"/>
      <c r="AC15" s="83"/>
      <c r="AD15" s="83"/>
      <c r="AE15" s="83"/>
      <c r="AF15" s="83"/>
      <c r="AG15" s="83"/>
      <c r="AH15" s="83"/>
      <c r="AI15" s="83"/>
    </row>
    <row r="16" spans="1:36" s="2" customFormat="1" ht="6" customHeight="1">
      <c r="A16" s="115"/>
      <c r="B16" s="108"/>
      <c r="C16" s="116"/>
      <c r="D16" s="108"/>
      <c r="E16" s="108"/>
      <c r="F16" s="103"/>
      <c r="G16" s="109"/>
      <c r="H16" s="103"/>
      <c r="I16" s="103"/>
      <c r="J16" s="108"/>
      <c r="K16" s="106"/>
      <c r="L16" s="105"/>
      <c r="M16" s="106"/>
      <c r="N16" s="117"/>
      <c r="O16" s="117"/>
      <c r="P16" s="118"/>
      <c r="Q16" s="103"/>
      <c r="R16" s="103"/>
      <c r="S16" s="103"/>
      <c r="T16" s="103"/>
      <c r="U16" s="107"/>
      <c r="V16" s="83"/>
      <c r="W16" s="67"/>
      <c r="X16" s="68"/>
      <c r="Y16" s="69"/>
      <c r="Z16" s="68"/>
      <c r="AA16" s="70"/>
      <c r="AB16" s="71"/>
      <c r="AC16" s="83"/>
      <c r="AD16" s="83"/>
      <c r="AE16" s="83"/>
      <c r="AF16" s="83"/>
      <c r="AG16" s="83"/>
      <c r="AH16" s="83"/>
      <c r="AI16" s="83"/>
    </row>
    <row r="17" spans="1:35" s="2" customFormat="1" ht="18.75" customHeight="1">
      <c r="A17" s="93" t="s">
        <v>60</v>
      </c>
      <c r="B17" s="108"/>
      <c r="C17" s="116"/>
      <c r="D17" s="108"/>
      <c r="E17" s="108"/>
      <c r="F17" s="103"/>
      <c r="G17" s="109"/>
      <c r="H17" s="103"/>
      <c r="I17" s="103"/>
      <c r="J17" s="108"/>
      <c r="K17" s="106"/>
      <c r="L17" s="105"/>
      <c r="M17" s="106"/>
      <c r="N17" s="105"/>
      <c r="O17" s="119"/>
      <c r="P17" s="105"/>
      <c r="Q17" s="105"/>
      <c r="R17" s="103"/>
      <c r="S17" s="103"/>
      <c r="T17" s="103"/>
      <c r="U17" s="107"/>
      <c r="V17" s="83"/>
      <c r="W17" s="67"/>
      <c r="X17" s="68"/>
      <c r="Y17" s="69"/>
      <c r="Z17" s="68"/>
      <c r="AA17" s="70"/>
      <c r="AB17" s="71"/>
      <c r="AC17" s="83"/>
      <c r="AD17" s="83"/>
      <c r="AE17" s="83"/>
      <c r="AF17" s="83"/>
      <c r="AG17" s="83"/>
      <c r="AH17" s="83"/>
      <c r="AI17" s="83"/>
    </row>
    <row r="18" spans="1:35" s="2" customFormat="1" ht="4.5" customHeight="1" thickBot="1">
      <c r="A18" s="120"/>
      <c r="B18" s="103"/>
      <c r="C18" s="104"/>
      <c r="D18" s="103"/>
      <c r="E18" s="103"/>
      <c r="F18" s="103"/>
      <c r="G18" s="103"/>
      <c r="H18" s="103"/>
      <c r="I18" s="103"/>
      <c r="J18" s="103"/>
      <c r="K18" s="103"/>
      <c r="L18" s="105"/>
      <c r="M18" s="105"/>
      <c r="N18" s="105"/>
      <c r="O18" s="119"/>
      <c r="P18" s="105"/>
      <c r="Q18" s="105"/>
      <c r="R18" s="103"/>
      <c r="S18" s="103"/>
      <c r="T18" s="103"/>
      <c r="U18" s="107"/>
      <c r="V18" s="83"/>
      <c r="W18" s="67"/>
      <c r="X18" s="68"/>
      <c r="Y18" s="69"/>
      <c r="Z18" s="68"/>
      <c r="AA18" s="70"/>
      <c r="AB18" s="71"/>
      <c r="AC18" s="83"/>
      <c r="AD18" s="83"/>
      <c r="AE18" s="83"/>
      <c r="AF18" s="83"/>
      <c r="AG18" s="83"/>
      <c r="AH18" s="83"/>
      <c r="AI18" s="83"/>
    </row>
    <row r="19" spans="1:35" s="28" customFormat="1" ht="32.25" customHeight="1">
      <c r="A19" s="233" t="s">
        <v>0</v>
      </c>
      <c r="B19" s="234"/>
      <c r="C19" s="121"/>
      <c r="D19" s="282" t="s">
        <v>22</v>
      </c>
      <c r="E19" s="282"/>
      <c r="F19" s="282" t="s">
        <v>23</v>
      </c>
      <c r="G19" s="282"/>
      <c r="H19" s="122" t="s">
        <v>28</v>
      </c>
      <c r="I19" s="122" t="s">
        <v>4</v>
      </c>
      <c r="J19" s="230"/>
      <c r="K19" s="123"/>
      <c r="L19" s="123"/>
      <c r="M19" s="283" t="s">
        <v>0</v>
      </c>
      <c r="N19" s="284"/>
      <c r="O19" s="121"/>
      <c r="P19" s="282" t="s">
        <v>22</v>
      </c>
      <c r="Q19" s="282"/>
      <c r="R19" s="282" t="s">
        <v>23</v>
      </c>
      <c r="S19" s="282"/>
      <c r="T19" s="122" t="s">
        <v>3</v>
      </c>
      <c r="U19" s="124" t="s">
        <v>4</v>
      </c>
      <c r="V19" s="84"/>
      <c r="W19" s="67"/>
      <c r="X19" s="73"/>
      <c r="Y19" s="69"/>
      <c r="Z19" s="68"/>
      <c r="AA19" s="70"/>
      <c r="AB19" s="71"/>
      <c r="AC19" s="84"/>
      <c r="AD19" s="84"/>
      <c r="AE19" s="84"/>
      <c r="AF19" s="84"/>
      <c r="AG19" s="84"/>
      <c r="AH19" s="84"/>
      <c r="AI19" s="84"/>
    </row>
    <row r="20" spans="1:35" s="29" customFormat="1" ht="15" customHeight="1">
      <c r="A20" s="235"/>
      <c r="B20" s="236"/>
      <c r="C20" s="94"/>
      <c r="D20" s="95" t="s">
        <v>1</v>
      </c>
      <c r="E20" s="96" t="s">
        <v>2</v>
      </c>
      <c r="F20" s="95" t="s">
        <v>1</v>
      </c>
      <c r="G20" s="96" t="s">
        <v>2</v>
      </c>
      <c r="H20" s="97" t="s">
        <v>2</v>
      </c>
      <c r="I20" s="97" t="s">
        <v>16</v>
      </c>
      <c r="J20" s="105" t="s">
        <v>24</v>
      </c>
      <c r="K20" s="100"/>
      <c r="L20" s="100"/>
      <c r="M20" s="98"/>
      <c r="N20" s="125"/>
      <c r="O20" s="94"/>
      <c r="P20" s="95" t="s">
        <v>1</v>
      </c>
      <c r="Q20" s="96" t="s">
        <v>2</v>
      </c>
      <c r="R20" s="95" t="s">
        <v>1</v>
      </c>
      <c r="S20" s="96" t="s">
        <v>2</v>
      </c>
      <c r="T20" s="97" t="s">
        <v>2</v>
      </c>
      <c r="U20" s="99" t="s">
        <v>16</v>
      </c>
      <c r="V20" s="85"/>
      <c r="W20" s="67"/>
      <c r="X20" s="68"/>
      <c r="Y20" s="69"/>
      <c r="Z20" s="68"/>
      <c r="AA20" s="70"/>
      <c r="AB20" s="71"/>
      <c r="AC20" s="85"/>
      <c r="AD20" s="85"/>
      <c r="AE20" s="85"/>
      <c r="AF20" s="85"/>
      <c r="AG20" s="85"/>
      <c r="AH20" s="85"/>
      <c r="AI20" s="85"/>
    </row>
    <row r="21" spans="1:35" s="29" customFormat="1" ht="15" customHeight="1">
      <c r="A21" s="237"/>
      <c r="B21" s="238"/>
      <c r="C21" s="94"/>
      <c r="D21" s="277" t="s">
        <v>15</v>
      </c>
      <c r="E21" s="278"/>
      <c r="F21" s="279"/>
      <c r="G21" s="279"/>
      <c r="H21" s="102" t="s">
        <v>58</v>
      </c>
      <c r="I21" s="97"/>
      <c r="J21" s="105"/>
      <c r="K21" s="100"/>
      <c r="L21" s="100"/>
      <c r="M21" s="101"/>
      <c r="N21" s="126"/>
      <c r="O21" s="94"/>
      <c r="P21" s="285" t="s">
        <v>15</v>
      </c>
      <c r="Q21" s="285"/>
      <c r="R21" s="265"/>
      <c r="S21" s="265"/>
      <c r="T21" s="102" t="s">
        <v>58</v>
      </c>
      <c r="U21" s="99"/>
      <c r="V21" s="85"/>
      <c r="W21" s="67"/>
      <c r="X21" s="68"/>
      <c r="Y21" s="69"/>
      <c r="Z21" s="68"/>
      <c r="AA21" s="70"/>
      <c r="AB21" s="71"/>
      <c r="AC21" s="85"/>
      <c r="AD21" s="85"/>
      <c r="AE21" s="85"/>
      <c r="AF21" s="85"/>
      <c r="AG21" s="85"/>
      <c r="AH21" s="85"/>
      <c r="AI21" s="85"/>
    </row>
    <row r="22" spans="1:35" s="4" customFormat="1" ht="18" customHeight="1">
      <c r="A22" s="127">
        <v>1</v>
      </c>
      <c r="B22" s="128" t="str">
        <f t="shared" ref="B22:B37" si="0">IF(A22&lt;&gt;0,LOOKUP(C22,$A$22:$A$28,$A$41:$A$47),"")</f>
        <v>Mo</v>
      </c>
      <c r="C22" s="129">
        <f>WEEKDAY(DATE($G$4,$D$4,A22),2)</f>
        <v>1</v>
      </c>
      <c r="D22" s="232">
        <v>0</v>
      </c>
      <c r="E22" s="232"/>
      <c r="F22" s="232">
        <v>0</v>
      </c>
      <c r="G22" s="232"/>
      <c r="H22" s="130">
        <v>0</v>
      </c>
      <c r="I22" s="131">
        <f>F22-D22-H22</f>
        <v>0</v>
      </c>
      <c r="J22" s="231">
        <f>HOUR(F22-H22-D22)+MINUTE(F22-H22-D22)/60</f>
        <v>0</v>
      </c>
      <c r="K22" s="132"/>
      <c r="L22" s="132"/>
      <c r="M22" s="102">
        <v>17</v>
      </c>
      <c r="N22" s="102" t="str">
        <f t="shared" ref="N22:N36" si="1">IF(M22&lt;&gt;0,LOOKUP(O22,$A$22:$A$28,$A$41:$A$47),"")</f>
        <v>Mi</v>
      </c>
      <c r="O22" s="129">
        <f>WEEKDAY(DATE($G$4,$D$4,M22),2)</f>
        <v>3</v>
      </c>
      <c r="P22" s="232">
        <v>0</v>
      </c>
      <c r="Q22" s="232"/>
      <c r="R22" s="232">
        <v>0</v>
      </c>
      <c r="S22" s="232"/>
      <c r="T22" s="130">
        <v>0</v>
      </c>
      <c r="U22" s="133">
        <f>R22-P22-T22</f>
        <v>0</v>
      </c>
      <c r="V22" s="86">
        <f>HOUR(R22-T22-P22)+MINUTE(R22-T22-P22)/60</f>
        <v>0</v>
      </c>
      <c r="W22" s="87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</row>
    <row r="23" spans="1:35" s="4" customFormat="1" ht="18" customHeight="1">
      <c r="A23" s="134">
        <v>2</v>
      </c>
      <c r="B23" s="102" t="str">
        <f t="shared" si="0"/>
        <v>Di</v>
      </c>
      <c r="C23" s="129">
        <f t="shared" ref="C23:C37" si="2">WEEKDAY(DATE($G$4,$D$4,A23),2)</f>
        <v>2</v>
      </c>
      <c r="D23" s="232">
        <v>0</v>
      </c>
      <c r="E23" s="232"/>
      <c r="F23" s="232">
        <v>0</v>
      </c>
      <c r="G23" s="232"/>
      <c r="H23" s="130">
        <v>0</v>
      </c>
      <c r="I23" s="131">
        <f t="shared" ref="I23:I37" si="3">F23-D23-H23</f>
        <v>0</v>
      </c>
      <c r="J23" s="231">
        <f t="shared" ref="J23:J37" si="4">HOUR(F23-H23-D23)+MINUTE(F23-H23-D23)/60</f>
        <v>0</v>
      </c>
      <c r="K23" s="132"/>
      <c r="L23" s="132"/>
      <c r="M23" s="102">
        <v>18</v>
      </c>
      <c r="N23" s="102" t="str">
        <f t="shared" si="1"/>
        <v>Do</v>
      </c>
      <c r="O23" s="129">
        <f t="shared" ref="O23:O36" si="5">WEEKDAY(DATE($G$4,$D$4,M23),2)</f>
        <v>4</v>
      </c>
      <c r="P23" s="232"/>
      <c r="Q23" s="232"/>
      <c r="R23" s="232"/>
      <c r="S23" s="232"/>
      <c r="T23" s="130"/>
      <c r="U23" s="133">
        <f t="shared" ref="U23:U35" si="6">R23-P23-T23</f>
        <v>0</v>
      </c>
      <c r="V23" s="86">
        <f t="shared" ref="V23:V36" si="7">HOUR(R23-T23-P23)+MINUTE(R23-T23-P23)/60</f>
        <v>0</v>
      </c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</row>
    <row r="24" spans="1:35" s="4" customFormat="1" ht="18" customHeight="1">
      <c r="A24" s="134">
        <v>3</v>
      </c>
      <c r="B24" s="102" t="str">
        <f t="shared" si="0"/>
        <v>Mi</v>
      </c>
      <c r="C24" s="129">
        <f t="shared" si="2"/>
        <v>3</v>
      </c>
      <c r="D24" s="232">
        <v>0</v>
      </c>
      <c r="E24" s="232"/>
      <c r="F24" s="232">
        <v>0</v>
      </c>
      <c r="G24" s="232"/>
      <c r="H24" s="130"/>
      <c r="I24" s="131">
        <f t="shared" si="3"/>
        <v>0</v>
      </c>
      <c r="J24" s="231">
        <f t="shared" si="4"/>
        <v>0</v>
      </c>
      <c r="K24" s="132"/>
      <c r="L24" s="132"/>
      <c r="M24" s="102">
        <v>19</v>
      </c>
      <c r="N24" s="102" t="str">
        <f t="shared" si="1"/>
        <v>Fr</v>
      </c>
      <c r="O24" s="129">
        <f t="shared" si="5"/>
        <v>5</v>
      </c>
      <c r="P24" s="232"/>
      <c r="Q24" s="232"/>
      <c r="R24" s="232"/>
      <c r="S24" s="232"/>
      <c r="T24" s="130"/>
      <c r="U24" s="133">
        <f t="shared" si="6"/>
        <v>0</v>
      </c>
      <c r="V24" s="86">
        <f t="shared" si="7"/>
        <v>0</v>
      </c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</row>
    <row r="25" spans="1:35" s="4" customFormat="1" ht="18" customHeight="1">
      <c r="A25" s="134">
        <v>4</v>
      </c>
      <c r="B25" s="102" t="str">
        <f t="shared" si="0"/>
        <v>Do</v>
      </c>
      <c r="C25" s="129">
        <f t="shared" si="2"/>
        <v>4</v>
      </c>
      <c r="D25" s="232"/>
      <c r="E25" s="232"/>
      <c r="F25" s="232"/>
      <c r="G25" s="232"/>
      <c r="H25" s="130"/>
      <c r="I25" s="131">
        <f t="shared" si="3"/>
        <v>0</v>
      </c>
      <c r="J25" s="231">
        <f t="shared" si="4"/>
        <v>0</v>
      </c>
      <c r="K25" s="132"/>
      <c r="L25" s="132"/>
      <c r="M25" s="102">
        <v>20</v>
      </c>
      <c r="N25" s="102" t="str">
        <f t="shared" si="1"/>
        <v>Sa</v>
      </c>
      <c r="O25" s="129">
        <f t="shared" si="5"/>
        <v>6</v>
      </c>
      <c r="P25" s="232"/>
      <c r="Q25" s="232"/>
      <c r="R25" s="232"/>
      <c r="S25" s="232"/>
      <c r="T25" s="130"/>
      <c r="U25" s="133">
        <f t="shared" si="6"/>
        <v>0</v>
      </c>
      <c r="V25" s="86">
        <f t="shared" si="7"/>
        <v>0</v>
      </c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</row>
    <row r="26" spans="1:35" s="4" customFormat="1" ht="18" customHeight="1">
      <c r="A26" s="134">
        <v>5</v>
      </c>
      <c r="B26" s="102" t="str">
        <f t="shared" si="0"/>
        <v>Fr</v>
      </c>
      <c r="C26" s="129">
        <f t="shared" si="2"/>
        <v>5</v>
      </c>
      <c r="D26" s="232"/>
      <c r="E26" s="232"/>
      <c r="F26" s="232"/>
      <c r="G26" s="232"/>
      <c r="H26" s="130"/>
      <c r="I26" s="131">
        <f t="shared" si="3"/>
        <v>0</v>
      </c>
      <c r="J26" s="231">
        <f t="shared" si="4"/>
        <v>0</v>
      </c>
      <c r="K26" s="132"/>
      <c r="L26" s="132"/>
      <c r="M26" s="102">
        <v>21</v>
      </c>
      <c r="N26" s="102" t="str">
        <f t="shared" si="1"/>
        <v>So</v>
      </c>
      <c r="O26" s="129">
        <f t="shared" si="5"/>
        <v>7</v>
      </c>
      <c r="P26" s="232"/>
      <c r="Q26" s="232"/>
      <c r="R26" s="232"/>
      <c r="S26" s="232"/>
      <c r="T26" s="130"/>
      <c r="U26" s="133">
        <f t="shared" si="6"/>
        <v>0</v>
      </c>
      <c r="V26" s="86">
        <f t="shared" si="7"/>
        <v>0</v>
      </c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</row>
    <row r="27" spans="1:35" s="4" customFormat="1" ht="18" customHeight="1">
      <c r="A27" s="134">
        <v>6</v>
      </c>
      <c r="B27" s="102" t="str">
        <f t="shared" si="0"/>
        <v>Sa</v>
      </c>
      <c r="C27" s="129">
        <f t="shared" si="2"/>
        <v>6</v>
      </c>
      <c r="D27" s="232"/>
      <c r="E27" s="232"/>
      <c r="F27" s="232"/>
      <c r="G27" s="232"/>
      <c r="H27" s="130"/>
      <c r="I27" s="131">
        <f t="shared" si="3"/>
        <v>0</v>
      </c>
      <c r="J27" s="231">
        <f t="shared" si="4"/>
        <v>0</v>
      </c>
      <c r="K27" s="132"/>
      <c r="L27" s="132"/>
      <c r="M27" s="102">
        <v>22</v>
      </c>
      <c r="N27" s="102" t="str">
        <f t="shared" si="1"/>
        <v>Mo</v>
      </c>
      <c r="O27" s="129">
        <f t="shared" si="5"/>
        <v>1</v>
      </c>
      <c r="P27" s="232">
        <v>0</v>
      </c>
      <c r="Q27" s="232"/>
      <c r="R27" s="232">
        <v>0</v>
      </c>
      <c r="S27" s="232"/>
      <c r="T27" s="130"/>
      <c r="U27" s="133">
        <f t="shared" si="6"/>
        <v>0</v>
      </c>
      <c r="V27" s="86">
        <f t="shared" si="7"/>
        <v>0</v>
      </c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</row>
    <row r="28" spans="1:35" s="4" customFormat="1" ht="18" customHeight="1">
      <c r="A28" s="134">
        <v>7</v>
      </c>
      <c r="B28" s="102" t="str">
        <f t="shared" si="0"/>
        <v>So</v>
      </c>
      <c r="C28" s="129">
        <f t="shared" si="2"/>
        <v>7</v>
      </c>
      <c r="D28" s="232"/>
      <c r="E28" s="232"/>
      <c r="F28" s="232"/>
      <c r="G28" s="232"/>
      <c r="H28" s="130"/>
      <c r="I28" s="131">
        <f t="shared" si="3"/>
        <v>0</v>
      </c>
      <c r="J28" s="231">
        <f t="shared" si="4"/>
        <v>0</v>
      </c>
      <c r="K28" s="132"/>
      <c r="L28" s="132"/>
      <c r="M28" s="102">
        <v>23</v>
      </c>
      <c r="N28" s="102" t="str">
        <f t="shared" si="1"/>
        <v>Di</v>
      </c>
      <c r="O28" s="129">
        <f t="shared" si="5"/>
        <v>2</v>
      </c>
      <c r="P28" s="232">
        <v>0</v>
      </c>
      <c r="Q28" s="232"/>
      <c r="R28" s="232">
        <v>0</v>
      </c>
      <c r="S28" s="232"/>
      <c r="T28" s="130"/>
      <c r="U28" s="133">
        <f t="shared" si="6"/>
        <v>0</v>
      </c>
      <c r="V28" s="86">
        <f t="shared" si="7"/>
        <v>0</v>
      </c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</row>
    <row r="29" spans="1:35" s="4" customFormat="1" ht="18" customHeight="1">
      <c r="A29" s="134">
        <v>8</v>
      </c>
      <c r="B29" s="102" t="str">
        <f t="shared" si="0"/>
        <v>Mo</v>
      </c>
      <c r="C29" s="129">
        <f t="shared" si="2"/>
        <v>1</v>
      </c>
      <c r="D29" s="232">
        <v>0</v>
      </c>
      <c r="E29" s="232"/>
      <c r="F29" s="232">
        <v>0</v>
      </c>
      <c r="G29" s="232"/>
      <c r="H29" s="130"/>
      <c r="I29" s="131">
        <f t="shared" si="3"/>
        <v>0</v>
      </c>
      <c r="J29" s="231">
        <f t="shared" si="4"/>
        <v>0</v>
      </c>
      <c r="K29" s="132"/>
      <c r="L29" s="132"/>
      <c r="M29" s="102">
        <v>24</v>
      </c>
      <c r="N29" s="102" t="str">
        <f t="shared" si="1"/>
        <v>Mi</v>
      </c>
      <c r="O29" s="129">
        <f t="shared" si="5"/>
        <v>3</v>
      </c>
      <c r="P29" s="232"/>
      <c r="Q29" s="232"/>
      <c r="R29" s="232"/>
      <c r="S29" s="232"/>
      <c r="T29" s="130"/>
      <c r="U29" s="133">
        <f t="shared" si="6"/>
        <v>0</v>
      </c>
      <c r="V29" s="86">
        <f t="shared" si="7"/>
        <v>0</v>
      </c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</row>
    <row r="30" spans="1:35" s="4" customFormat="1" ht="18" customHeight="1">
      <c r="A30" s="134">
        <v>9</v>
      </c>
      <c r="B30" s="102" t="str">
        <f t="shared" si="0"/>
        <v>Di</v>
      </c>
      <c r="C30" s="129">
        <f t="shared" si="2"/>
        <v>2</v>
      </c>
      <c r="D30" s="232"/>
      <c r="E30" s="232"/>
      <c r="F30" s="232"/>
      <c r="G30" s="232"/>
      <c r="H30" s="130"/>
      <c r="I30" s="131">
        <f t="shared" si="3"/>
        <v>0</v>
      </c>
      <c r="J30" s="231">
        <f t="shared" si="4"/>
        <v>0</v>
      </c>
      <c r="K30" s="132"/>
      <c r="L30" s="132"/>
      <c r="M30" s="102">
        <v>25</v>
      </c>
      <c r="N30" s="102" t="str">
        <f t="shared" si="1"/>
        <v>Do</v>
      </c>
      <c r="O30" s="129">
        <f t="shared" si="5"/>
        <v>4</v>
      </c>
      <c r="P30" s="232"/>
      <c r="Q30" s="232"/>
      <c r="R30" s="232"/>
      <c r="S30" s="232"/>
      <c r="T30" s="130"/>
      <c r="U30" s="133">
        <f t="shared" si="6"/>
        <v>0</v>
      </c>
      <c r="V30" s="86">
        <f t="shared" si="7"/>
        <v>0</v>
      </c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</row>
    <row r="31" spans="1:35" s="4" customFormat="1" ht="18" customHeight="1">
      <c r="A31" s="134">
        <v>10</v>
      </c>
      <c r="B31" s="102" t="str">
        <f t="shared" si="0"/>
        <v>Mi</v>
      </c>
      <c r="C31" s="129">
        <f t="shared" si="2"/>
        <v>3</v>
      </c>
      <c r="D31" s="232"/>
      <c r="E31" s="232"/>
      <c r="F31" s="232"/>
      <c r="G31" s="232"/>
      <c r="H31" s="130"/>
      <c r="I31" s="131">
        <f t="shared" si="3"/>
        <v>0</v>
      </c>
      <c r="J31" s="231">
        <f t="shared" si="4"/>
        <v>0</v>
      </c>
      <c r="K31" s="132"/>
      <c r="L31" s="132"/>
      <c r="M31" s="102">
        <v>26</v>
      </c>
      <c r="N31" s="102" t="str">
        <f t="shared" si="1"/>
        <v>Fr</v>
      </c>
      <c r="O31" s="129">
        <f t="shared" si="5"/>
        <v>5</v>
      </c>
      <c r="P31" s="232"/>
      <c r="Q31" s="232"/>
      <c r="R31" s="232"/>
      <c r="S31" s="232"/>
      <c r="T31" s="130"/>
      <c r="U31" s="133">
        <f t="shared" si="6"/>
        <v>0</v>
      </c>
      <c r="V31" s="86">
        <f t="shared" si="7"/>
        <v>0</v>
      </c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</row>
    <row r="32" spans="1:35" s="4" customFormat="1" ht="18" customHeight="1">
      <c r="A32" s="134">
        <v>11</v>
      </c>
      <c r="B32" s="102" t="str">
        <f t="shared" si="0"/>
        <v>Do</v>
      </c>
      <c r="C32" s="129">
        <f t="shared" si="2"/>
        <v>4</v>
      </c>
      <c r="D32" s="232"/>
      <c r="E32" s="232"/>
      <c r="F32" s="232"/>
      <c r="G32" s="232"/>
      <c r="H32" s="130"/>
      <c r="I32" s="131">
        <f t="shared" si="3"/>
        <v>0</v>
      </c>
      <c r="J32" s="231">
        <f t="shared" si="4"/>
        <v>0</v>
      </c>
      <c r="K32" s="132"/>
      <c r="L32" s="132"/>
      <c r="M32" s="102">
        <v>27</v>
      </c>
      <c r="N32" s="102" t="str">
        <f t="shared" si="1"/>
        <v>Sa</v>
      </c>
      <c r="O32" s="129">
        <f t="shared" si="5"/>
        <v>6</v>
      </c>
      <c r="P32" s="232"/>
      <c r="Q32" s="232"/>
      <c r="R32" s="232"/>
      <c r="S32" s="232"/>
      <c r="T32" s="130"/>
      <c r="U32" s="133">
        <f t="shared" si="6"/>
        <v>0</v>
      </c>
      <c r="V32" s="86">
        <f t="shared" si="7"/>
        <v>0</v>
      </c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</row>
    <row r="33" spans="1:35" s="4" customFormat="1" ht="18" customHeight="1">
      <c r="A33" s="134">
        <v>12</v>
      </c>
      <c r="B33" s="102" t="str">
        <f t="shared" si="0"/>
        <v>Fr</v>
      </c>
      <c r="C33" s="129">
        <f t="shared" si="2"/>
        <v>5</v>
      </c>
      <c r="D33" s="232"/>
      <c r="E33" s="232"/>
      <c r="F33" s="232"/>
      <c r="G33" s="232"/>
      <c r="H33" s="130"/>
      <c r="I33" s="131">
        <f t="shared" si="3"/>
        <v>0</v>
      </c>
      <c r="J33" s="231">
        <f t="shared" si="4"/>
        <v>0</v>
      </c>
      <c r="K33" s="132"/>
      <c r="L33" s="132"/>
      <c r="M33" s="102">
        <v>28</v>
      </c>
      <c r="N33" s="102" t="str">
        <f t="shared" si="1"/>
        <v>So</v>
      </c>
      <c r="O33" s="129">
        <f t="shared" si="5"/>
        <v>7</v>
      </c>
      <c r="P33" s="232"/>
      <c r="Q33" s="232"/>
      <c r="R33" s="298"/>
      <c r="S33" s="232"/>
      <c r="T33" s="130"/>
      <c r="U33" s="133">
        <f t="shared" si="6"/>
        <v>0</v>
      </c>
      <c r="V33" s="86">
        <f t="shared" si="7"/>
        <v>0</v>
      </c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</row>
    <row r="34" spans="1:35" s="4" customFormat="1" ht="18" customHeight="1">
      <c r="A34" s="134">
        <v>13</v>
      </c>
      <c r="B34" s="102" t="str">
        <f t="shared" si="0"/>
        <v>Sa</v>
      </c>
      <c r="C34" s="129">
        <f t="shared" si="2"/>
        <v>6</v>
      </c>
      <c r="D34" s="232"/>
      <c r="E34" s="232"/>
      <c r="F34" s="232"/>
      <c r="G34" s="232"/>
      <c r="H34" s="130"/>
      <c r="I34" s="131">
        <f t="shared" si="3"/>
        <v>0</v>
      </c>
      <c r="J34" s="231">
        <f t="shared" si="4"/>
        <v>0</v>
      </c>
      <c r="K34" s="132"/>
      <c r="L34" s="132"/>
      <c r="M34" s="102">
        <f>IF(AND(D4=2,(OR(G4=2015,G4=2017,G4=2018))),0,29)</f>
        <v>29</v>
      </c>
      <c r="N34" s="102" t="str">
        <f t="shared" si="1"/>
        <v>Mo</v>
      </c>
      <c r="O34" s="129">
        <f t="shared" si="5"/>
        <v>1</v>
      </c>
      <c r="P34" s="232"/>
      <c r="Q34" s="232"/>
      <c r="R34" s="232"/>
      <c r="S34" s="232"/>
      <c r="T34" s="130"/>
      <c r="U34" s="133">
        <f t="shared" si="6"/>
        <v>0</v>
      </c>
      <c r="V34" s="86">
        <f t="shared" si="7"/>
        <v>0</v>
      </c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</row>
    <row r="35" spans="1:35" s="4" customFormat="1" ht="18" customHeight="1">
      <c r="A35" s="134">
        <v>14</v>
      </c>
      <c r="B35" s="102" t="str">
        <f t="shared" si="0"/>
        <v>So</v>
      </c>
      <c r="C35" s="129">
        <f t="shared" si="2"/>
        <v>7</v>
      </c>
      <c r="D35" s="232"/>
      <c r="E35" s="232"/>
      <c r="F35" s="232"/>
      <c r="G35" s="232"/>
      <c r="H35" s="130"/>
      <c r="I35" s="131">
        <f t="shared" si="3"/>
        <v>0</v>
      </c>
      <c r="J35" s="231">
        <f t="shared" si="4"/>
        <v>0</v>
      </c>
      <c r="K35" s="132"/>
      <c r="L35" s="132"/>
      <c r="M35" s="102">
        <f>IF(D4=2,0,30)</f>
        <v>30</v>
      </c>
      <c r="N35" s="102" t="str">
        <f t="shared" si="1"/>
        <v>Di</v>
      </c>
      <c r="O35" s="129">
        <f t="shared" si="5"/>
        <v>2</v>
      </c>
      <c r="P35" s="232"/>
      <c r="Q35" s="232"/>
      <c r="R35" s="232"/>
      <c r="S35" s="232"/>
      <c r="T35" s="130"/>
      <c r="U35" s="133">
        <f t="shared" si="6"/>
        <v>0</v>
      </c>
      <c r="V35" s="86">
        <f t="shared" si="7"/>
        <v>0</v>
      </c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</row>
    <row r="36" spans="1:35" s="4" customFormat="1" ht="18" customHeight="1">
      <c r="A36" s="134">
        <v>15</v>
      </c>
      <c r="B36" s="102" t="str">
        <f t="shared" si="0"/>
        <v>Mo</v>
      </c>
      <c r="C36" s="129">
        <f t="shared" si="2"/>
        <v>1</v>
      </c>
      <c r="D36" s="280"/>
      <c r="E36" s="281"/>
      <c r="F36" s="280"/>
      <c r="G36" s="281"/>
      <c r="H36" s="130"/>
      <c r="I36" s="131">
        <f t="shared" si="3"/>
        <v>0</v>
      </c>
      <c r="J36" s="231">
        <f t="shared" si="4"/>
        <v>0</v>
      </c>
      <c r="K36" s="132"/>
      <c r="L36" s="132"/>
      <c r="M36" s="102">
        <f>IF(D4=2,0,IF(D4=4,0,IF(D4=6,0,IF(D4=9,0,IF(D4=11,0,31)))))</f>
        <v>31</v>
      </c>
      <c r="N36" s="102" t="str">
        <f t="shared" si="1"/>
        <v>Mi</v>
      </c>
      <c r="O36" s="129">
        <f t="shared" si="5"/>
        <v>3</v>
      </c>
      <c r="P36" s="232"/>
      <c r="Q36" s="232"/>
      <c r="R36" s="232"/>
      <c r="S36" s="232"/>
      <c r="T36" s="130"/>
      <c r="U36" s="133">
        <f t="shared" ref="U36" si="8">R36-P36-T36</f>
        <v>0</v>
      </c>
      <c r="V36" s="86">
        <f t="shared" si="7"/>
        <v>0</v>
      </c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</row>
    <row r="37" spans="1:35" s="4" customFormat="1" ht="18" customHeight="1" thickBot="1">
      <c r="A37" s="134">
        <v>16</v>
      </c>
      <c r="B37" s="102" t="str">
        <f t="shared" si="0"/>
        <v>Di</v>
      </c>
      <c r="C37" s="129">
        <f t="shared" si="2"/>
        <v>2</v>
      </c>
      <c r="D37" s="232"/>
      <c r="E37" s="232"/>
      <c r="F37" s="232"/>
      <c r="G37" s="232"/>
      <c r="H37" s="130"/>
      <c r="I37" s="131">
        <f t="shared" si="3"/>
        <v>0</v>
      </c>
      <c r="J37" s="231">
        <f t="shared" si="4"/>
        <v>0</v>
      </c>
      <c r="K37" s="132"/>
      <c r="L37" s="132"/>
      <c r="M37" s="135"/>
      <c r="N37" s="135"/>
      <c r="O37" s="136"/>
      <c r="P37" s="266" t="s">
        <v>17</v>
      </c>
      <c r="Q37" s="266"/>
      <c r="R37" s="266"/>
      <c r="S37" s="266"/>
      <c r="T37" s="135" t="s">
        <v>51</v>
      </c>
      <c r="U37" s="137">
        <f>U38/24</f>
        <v>0</v>
      </c>
      <c r="V37" s="83"/>
      <c r="W37" s="83"/>
      <c r="X37" s="88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</row>
    <row r="38" spans="1:35" s="4" customFormat="1" ht="14.25" thickTop="1" thickBot="1">
      <c r="A38" s="138"/>
      <c r="B38" s="100"/>
      <c r="C38" s="94"/>
      <c r="D38" s="100"/>
      <c r="E38" s="100"/>
      <c r="F38" s="100"/>
      <c r="G38" s="100"/>
      <c r="H38" s="100"/>
      <c r="I38" s="139"/>
      <c r="J38" s="100"/>
      <c r="K38" s="100"/>
      <c r="L38" s="100"/>
      <c r="M38" s="100"/>
      <c r="N38" s="100"/>
      <c r="O38" s="94"/>
      <c r="P38" s="297" t="s">
        <v>53</v>
      </c>
      <c r="Q38" s="297"/>
      <c r="R38" s="297"/>
      <c r="S38" s="297"/>
      <c r="T38" s="297"/>
      <c r="U38" s="140">
        <f>SUM((J22:J37),(V22:V36))</f>
        <v>0</v>
      </c>
      <c r="V38" s="83"/>
      <c r="W38" s="83"/>
      <c r="X38" s="88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</row>
    <row r="39" spans="1:35" s="4" customFormat="1" ht="4.5" customHeight="1" thickTop="1">
      <c r="A39" s="138"/>
      <c r="B39" s="100"/>
      <c r="C39" s="94"/>
      <c r="D39" s="100"/>
      <c r="E39" s="100"/>
      <c r="F39" s="100"/>
      <c r="G39" s="100"/>
      <c r="H39" s="100"/>
      <c r="I39" s="139"/>
      <c r="J39" s="100"/>
      <c r="K39" s="100"/>
      <c r="L39" s="100"/>
      <c r="M39" s="100"/>
      <c r="N39" s="100"/>
      <c r="O39" s="94"/>
      <c r="P39" s="225"/>
      <c r="Q39" s="225"/>
      <c r="R39" s="225"/>
      <c r="S39" s="225"/>
      <c r="T39" s="225"/>
      <c r="U39" s="226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</row>
    <row r="40" spans="1:35" s="4" customFormat="1" ht="5.25" customHeight="1">
      <c r="A40" s="138"/>
      <c r="B40" s="100"/>
      <c r="C40" s="94"/>
      <c r="D40" s="100"/>
      <c r="E40" s="100"/>
      <c r="F40" s="100"/>
      <c r="G40" s="100"/>
      <c r="H40" s="100"/>
      <c r="I40" s="139"/>
      <c r="J40" s="100"/>
      <c r="K40" s="100"/>
      <c r="L40" s="100"/>
      <c r="M40" s="100"/>
      <c r="N40" s="100"/>
      <c r="O40" s="94"/>
      <c r="P40" s="225"/>
      <c r="Q40" s="225"/>
      <c r="R40" s="225"/>
      <c r="S40" s="225"/>
      <c r="T40" s="225"/>
      <c r="U40" s="226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</row>
    <row r="41" spans="1:35" s="24" customFormat="1" ht="12.75">
      <c r="A41" s="141" t="s">
        <v>39</v>
      </c>
      <c r="B41" s="100"/>
      <c r="C41" s="94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94"/>
      <c r="P41" s="100"/>
      <c r="Q41" s="100"/>
      <c r="R41" s="100"/>
      <c r="S41" s="100"/>
      <c r="T41" s="100"/>
      <c r="U41" s="142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</row>
    <row r="42" spans="1:35" s="24" customFormat="1" ht="12.75">
      <c r="A42" s="141" t="s">
        <v>6</v>
      </c>
      <c r="B42" s="100"/>
      <c r="C42" s="94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94"/>
      <c r="P42" s="100"/>
      <c r="Q42" s="100"/>
      <c r="R42" s="100"/>
      <c r="S42" s="100"/>
      <c r="T42" s="100"/>
      <c r="U42" s="142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</row>
    <row r="43" spans="1:35" s="24" customFormat="1" ht="12.75">
      <c r="A43" s="143" t="s">
        <v>7</v>
      </c>
      <c r="B43" s="144" t="s">
        <v>26</v>
      </c>
      <c r="C43" s="145"/>
      <c r="D43" s="146"/>
      <c r="E43" s="146"/>
      <c r="F43" s="146"/>
      <c r="G43" s="146"/>
      <c r="H43" s="146"/>
      <c r="I43" s="147"/>
      <c r="J43" s="132"/>
      <c r="K43" s="132"/>
      <c r="L43" s="132"/>
      <c r="M43" s="132"/>
      <c r="N43" s="144" t="s">
        <v>26</v>
      </c>
      <c r="O43" s="145"/>
      <c r="P43" s="146"/>
      <c r="Q43" s="146"/>
      <c r="R43" s="146"/>
      <c r="S43" s="146"/>
      <c r="T43" s="146"/>
      <c r="U43" s="148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</row>
    <row r="44" spans="1:35" s="24" customFormat="1" ht="12.75">
      <c r="A44" s="143" t="s">
        <v>8</v>
      </c>
      <c r="B44" s="149"/>
      <c r="C44" s="150"/>
      <c r="D44" s="132"/>
      <c r="E44" s="132"/>
      <c r="F44" s="132"/>
      <c r="G44" s="132"/>
      <c r="H44" s="132"/>
      <c r="I44" s="151"/>
      <c r="J44" s="132"/>
      <c r="K44" s="132"/>
      <c r="L44" s="132"/>
      <c r="M44" s="132"/>
      <c r="N44" s="152"/>
      <c r="O44" s="153"/>
      <c r="P44" s="153"/>
      <c r="Q44" s="153"/>
      <c r="R44" s="153"/>
      <c r="S44" s="153"/>
      <c r="T44" s="153"/>
      <c r="U44" s="154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</row>
    <row r="45" spans="1:35" s="24" customFormat="1" ht="12.75">
      <c r="A45" s="143" t="s">
        <v>9</v>
      </c>
      <c r="B45" s="149"/>
      <c r="C45" s="150"/>
      <c r="D45" s="132"/>
      <c r="E45" s="132"/>
      <c r="F45" s="132"/>
      <c r="G45" s="132"/>
      <c r="H45" s="132"/>
      <c r="I45" s="151"/>
      <c r="J45" s="132"/>
      <c r="K45" s="132"/>
      <c r="L45" s="132"/>
      <c r="M45" s="132"/>
      <c r="N45" s="152"/>
      <c r="O45" s="153"/>
      <c r="P45" s="153"/>
      <c r="Q45" s="153"/>
      <c r="R45" s="153"/>
      <c r="S45" s="153"/>
      <c r="T45" s="153"/>
      <c r="U45" s="154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</row>
    <row r="46" spans="1:35" s="24" customFormat="1" ht="5.45" customHeight="1">
      <c r="A46" s="143" t="s">
        <v>13</v>
      </c>
      <c r="B46" s="155"/>
      <c r="C46" s="156"/>
      <c r="D46" s="157"/>
      <c r="E46" s="157"/>
      <c r="F46" s="157"/>
      <c r="G46" s="157"/>
      <c r="H46" s="157"/>
      <c r="I46" s="158"/>
      <c r="J46" s="132"/>
      <c r="K46" s="132"/>
      <c r="L46" s="132"/>
      <c r="M46" s="132"/>
      <c r="N46" s="155"/>
      <c r="O46" s="156"/>
      <c r="P46" s="157"/>
      <c r="Q46" s="157"/>
      <c r="R46" s="157"/>
      <c r="S46" s="157"/>
      <c r="T46" s="157"/>
      <c r="U46" s="15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</row>
    <row r="47" spans="1:35" s="24" customFormat="1" ht="14.45" customHeight="1">
      <c r="A47" s="143" t="s">
        <v>14</v>
      </c>
      <c r="B47" s="160" t="s">
        <v>57</v>
      </c>
      <c r="C47" s="150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60" t="s">
        <v>27</v>
      </c>
      <c r="O47" s="150"/>
      <c r="P47" s="132"/>
      <c r="Q47" s="132"/>
      <c r="R47" s="132"/>
      <c r="S47" s="132"/>
      <c r="T47" s="132"/>
      <c r="U47" s="161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</row>
    <row r="48" spans="1:35" s="24" customFormat="1" ht="14.45" customHeight="1">
      <c r="A48" s="143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32"/>
      <c r="R48" s="132"/>
      <c r="S48" s="132"/>
      <c r="T48" s="132"/>
      <c r="U48" s="161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</row>
    <row r="49" spans="1:35" s="24" customFormat="1" ht="13.9" customHeight="1" thickBot="1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2"/>
      <c r="N49" s="162"/>
      <c r="O49" s="162"/>
      <c r="P49" s="162"/>
      <c r="Q49" s="132"/>
      <c r="R49" s="132"/>
      <c r="S49" s="132"/>
      <c r="T49" s="132"/>
      <c r="U49" s="161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</row>
    <row r="50" spans="1:35" s="24" customFormat="1" ht="14.25" customHeight="1">
      <c r="A50" s="165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2"/>
      <c r="N50" s="162"/>
      <c r="O50" s="162"/>
      <c r="P50" s="162"/>
      <c r="Q50" s="132"/>
      <c r="R50" s="132"/>
      <c r="S50" s="132"/>
      <c r="T50" s="132"/>
      <c r="U50" s="161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</row>
    <row r="51" spans="1:35" s="24" customFormat="1" ht="14.25" customHeight="1">
      <c r="A51" s="167" t="s">
        <v>56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8"/>
      <c r="N51" s="168"/>
      <c r="O51" s="168"/>
      <c r="P51" s="168"/>
      <c r="Q51" s="169"/>
      <c r="R51" s="169"/>
      <c r="S51" s="169"/>
      <c r="T51" s="169"/>
      <c r="U51" s="170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</row>
    <row r="52" spans="1:35" s="25" customFormat="1" ht="16.5">
      <c r="A52" s="167" t="s">
        <v>30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32"/>
      <c r="R52" s="132"/>
      <c r="S52" s="132"/>
      <c r="T52" s="132"/>
      <c r="U52" s="161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</row>
    <row r="53" spans="1:35" s="25" customFormat="1" ht="16.5">
      <c r="A53" s="167" t="s">
        <v>29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8"/>
      <c r="N53" s="168"/>
      <c r="O53" s="168"/>
      <c r="P53" s="168"/>
      <c r="Q53" s="169"/>
      <c r="R53" s="169"/>
      <c r="S53" s="169"/>
      <c r="T53" s="169"/>
      <c r="U53" s="17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</row>
    <row r="54" spans="1:35" s="3" customFormat="1" ht="22.5" customHeight="1">
      <c r="A54" s="171" t="s">
        <v>48</v>
      </c>
      <c r="B54" s="17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32"/>
      <c r="R54" s="132"/>
      <c r="S54" s="132"/>
      <c r="T54" s="132"/>
      <c r="U54" s="16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</row>
    <row r="55" spans="1:35" s="3" customFormat="1" ht="16.5">
      <c r="A55" s="229"/>
      <c r="B55" s="224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9"/>
      <c r="R55" s="169"/>
      <c r="S55" s="169"/>
      <c r="T55" s="169"/>
      <c r="U55" s="17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</row>
    <row r="56" spans="1:35" s="3" customFormat="1" ht="17.25" thickBot="1">
      <c r="A56" s="173">
        <f>I12</f>
        <v>0</v>
      </c>
      <c r="B56" s="174" t="e">
        <f>VLOOKUP(A56,Urlaub!A7:G73,7,FALSE)</f>
        <v>#N/A</v>
      </c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6"/>
      <c r="R56" s="176"/>
      <c r="S56" s="176"/>
      <c r="T56" s="176"/>
      <c r="U56" s="177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</row>
    <row r="57" spans="1:35" s="3" customFormat="1" ht="16.5">
      <c r="A57" s="178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8"/>
      <c r="R57" s="178"/>
      <c r="S57" s="178"/>
      <c r="T57" s="178"/>
      <c r="U57" s="178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</row>
    <row r="58" spans="1:35" s="3" customFormat="1" ht="16.5">
      <c r="A58" s="178"/>
      <c r="B58" s="178"/>
      <c r="C58" s="180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80"/>
      <c r="P58" s="178"/>
      <c r="Q58" s="178"/>
      <c r="R58" s="178"/>
      <c r="S58" s="178"/>
      <c r="T58" s="178"/>
      <c r="U58" s="178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</row>
    <row r="59" spans="1:35" s="3" customFormat="1" ht="16.5">
      <c r="A59" s="178"/>
      <c r="B59" s="178"/>
      <c r="C59" s="180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80"/>
      <c r="P59" s="178"/>
      <c r="Q59" s="178"/>
      <c r="R59" s="178"/>
      <c r="S59" s="178"/>
      <c r="T59" s="178"/>
      <c r="U59" s="178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</row>
    <row r="60" spans="1:35" s="3" customFormat="1" ht="16.5">
      <c r="A60" s="178"/>
      <c r="B60" s="178"/>
      <c r="C60" s="180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80"/>
      <c r="P60" s="178"/>
      <c r="Q60" s="178"/>
      <c r="R60" s="178"/>
      <c r="S60" s="178"/>
      <c r="T60" s="178"/>
      <c r="U60" s="178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</row>
    <row r="61" spans="1:35" s="3" customFormat="1" ht="16.5">
      <c r="A61" s="178"/>
      <c r="B61" s="178"/>
      <c r="C61" s="180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80"/>
      <c r="P61" s="178"/>
      <c r="Q61" s="178"/>
      <c r="R61" s="178"/>
      <c r="S61" s="178"/>
      <c r="T61" s="178"/>
      <c r="U61" s="178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</row>
    <row r="62" spans="1:35" s="3" customFormat="1" ht="16.5">
      <c r="A62" s="178"/>
      <c r="B62" s="178"/>
      <c r="C62" s="180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80"/>
      <c r="P62" s="178"/>
      <c r="Q62" s="178"/>
      <c r="R62" s="178"/>
      <c r="S62" s="178"/>
      <c r="T62" s="178"/>
      <c r="U62" s="178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</row>
    <row r="63" spans="1:35" s="3" customFormat="1" ht="16.5">
      <c r="A63" s="178"/>
      <c r="B63" s="178"/>
      <c r="C63" s="180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80"/>
      <c r="P63" s="178"/>
      <c r="Q63" s="178"/>
      <c r="R63" s="178"/>
      <c r="S63" s="178"/>
      <c r="T63" s="178"/>
      <c r="U63" s="178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</row>
    <row r="64" spans="1:35" s="3" customFormat="1" ht="16.5">
      <c r="A64" s="178"/>
      <c r="B64" s="178"/>
      <c r="C64" s="180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80"/>
      <c r="P64" s="178"/>
      <c r="Q64" s="178"/>
      <c r="R64" s="178"/>
      <c r="S64" s="178"/>
      <c r="T64" s="178"/>
      <c r="U64" s="178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</row>
    <row r="65" spans="1:35" s="3" customFormat="1" ht="16.5">
      <c r="A65" s="178"/>
      <c r="B65" s="178"/>
      <c r="C65" s="180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80"/>
      <c r="P65" s="178"/>
      <c r="Q65" s="178"/>
      <c r="R65" s="178"/>
      <c r="S65" s="178"/>
      <c r="T65" s="178"/>
      <c r="U65" s="178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</row>
    <row r="66" spans="1:35" s="3" customFormat="1" ht="16.5">
      <c r="A66" s="178"/>
      <c r="B66" s="178"/>
      <c r="C66" s="180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80"/>
      <c r="P66" s="178"/>
      <c r="Q66" s="178"/>
      <c r="R66" s="178"/>
      <c r="S66" s="178"/>
      <c r="T66" s="178"/>
      <c r="U66" s="178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</row>
    <row r="67" spans="1:35" s="3" customFormat="1" ht="16.5">
      <c r="A67" s="178"/>
      <c r="B67" s="178"/>
      <c r="C67" s="180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80"/>
      <c r="P67" s="178"/>
      <c r="Q67" s="178"/>
      <c r="R67" s="178"/>
      <c r="S67" s="178"/>
      <c r="T67" s="178"/>
      <c r="U67" s="178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</row>
    <row r="68" spans="1:35" s="3" customFormat="1" ht="16.5">
      <c r="A68" s="178"/>
      <c r="B68" s="178"/>
      <c r="C68" s="180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80"/>
      <c r="P68" s="178"/>
      <c r="Q68" s="178"/>
      <c r="R68" s="178"/>
      <c r="S68" s="178"/>
      <c r="T68" s="178"/>
      <c r="U68" s="178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</row>
    <row r="69" spans="1:35" s="3" customFormat="1" ht="16.5">
      <c r="A69" s="178"/>
      <c r="B69" s="178"/>
      <c r="C69" s="180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80"/>
      <c r="P69" s="178"/>
      <c r="Q69" s="178"/>
      <c r="R69" s="178"/>
      <c r="S69" s="178"/>
      <c r="T69" s="178"/>
      <c r="U69" s="178"/>
      <c r="V69" s="91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</row>
    <row r="70" spans="1:35" s="3" customFormat="1" ht="16.5">
      <c r="A70" s="178"/>
      <c r="B70" s="178"/>
      <c r="C70" s="180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80"/>
      <c r="P70" s="178"/>
      <c r="Q70" s="178"/>
      <c r="R70" s="178"/>
      <c r="S70" s="178"/>
      <c r="T70" s="178"/>
      <c r="U70" s="178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</row>
    <row r="71" spans="1:35" s="3" customFormat="1" ht="16.5">
      <c r="A71" s="178"/>
      <c r="B71" s="178"/>
      <c r="C71" s="180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80"/>
      <c r="P71" s="178"/>
      <c r="Q71" s="178"/>
      <c r="R71" s="178"/>
      <c r="S71" s="178"/>
      <c r="T71" s="178"/>
      <c r="U71" s="178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</row>
    <row r="72" spans="1:35" s="3" customFormat="1" ht="16.5">
      <c r="A72" s="178"/>
      <c r="B72" s="178"/>
      <c r="C72" s="180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80"/>
      <c r="P72" s="178"/>
      <c r="Q72" s="178"/>
      <c r="R72" s="178"/>
      <c r="S72" s="178"/>
      <c r="T72" s="178"/>
      <c r="U72" s="178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</row>
    <row r="73" spans="1:35" s="3" customFormat="1" ht="16.5">
      <c r="A73" s="178"/>
      <c r="B73" s="178"/>
      <c r="C73" s="180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80"/>
      <c r="P73" s="178"/>
      <c r="Q73" s="178"/>
      <c r="R73" s="178"/>
      <c r="S73" s="178"/>
      <c r="T73" s="178"/>
      <c r="U73" s="178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</row>
    <row r="74" spans="1:35" s="3" customFormat="1" ht="16.5">
      <c r="A74" s="178"/>
      <c r="B74" s="178"/>
      <c r="C74" s="180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80"/>
      <c r="P74" s="178"/>
      <c r="Q74" s="178"/>
      <c r="R74" s="178"/>
      <c r="S74" s="178"/>
      <c r="T74" s="178"/>
      <c r="U74" s="178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</row>
    <row r="75" spans="1:35" s="3" customFormat="1" ht="16.5">
      <c r="A75" s="178"/>
      <c r="B75" s="178"/>
      <c r="C75" s="180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80"/>
      <c r="P75" s="178"/>
      <c r="Q75" s="178"/>
      <c r="R75" s="178"/>
      <c r="S75" s="178"/>
      <c r="T75" s="178"/>
      <c r="U75" s="178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</row>
    <row r="76" spans="1:35" s="3" customFormat="1" ht="16.5">
      <c r="A76" s="178"/>
      <c r="B76" s="178"/>
      <c r="C76" s="180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80"/>
      <c r="P76" s="178"/>
      <c r="Q76" s="178"/>
      <c r="R76" s="178"/>
      <c r="S76" s="178"/>
      <c r="T76" s="178"/>
      <c r="U76" s="178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</row>
    <row r="77" spans="1:35" s="3" customFormat="1" ht="16.5">
      <c r="A77" s="178"/>
      <c r="B77" s="178"/>
      <c r="C77" s="180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80"/>
      <c r="P77" s="178"/>
      <c r="Q77" s="178"/>
      <c r="R77" s="178"/>
      <c r="S77" s="178"/>
      <c r="T77" s="178"/>
      <c r="U77" s="178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</row>
    <row r="78" spans="1:35" s="3" customFormat="1" ht="16.5">
      <c r="A78" s="178"/>
      <c r="B78" s="178"/>
      <c r="C78" s="180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80"/>
      <c r="P78" s="178"/>
      <c r="Q78" s="178"/>
      <c r="R78" s="178"/>
      <c r="S78" s="178"/>
      <c r="T78" s="178"/>
      <c r="U78" s="178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</row>
    <row r="79" spans="1:35" s="3" customFormat="1" ht="16.5">
      <c r="A79" s="178"/>
      <c r="B79" s="178"/>
      <c r="C79" s="180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80"/>
      <c r="P79" s="178"/>
      <c r="Q79" s="178"/>
      <c r="R79" s="178"/>
      <c r="S79" s="178"/>
      <c r="T79" s="178"/>
      <c r="U79" s="178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</row>
    <row r="80" spans="1:35" s="3" customFormat="1" ht="16.5">
      <c r="A80" s="178"/>
      <c r="B80" s="178"/>
      <c r="C80" s="180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80"/>
      <c r="P80" s="178"/>
      <c r="Q80" s="178"/>
      <c r="R80" s="178"/>
      <c r="S80" s="178"/>
      <c r="T80" s="178"/>
      <c r="U80" s="178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</row>
    <row r="81" spans="1:35" s="3" customFormat="1" ht="16.5">
      <c r="A81" s="178"/>
      <c r="B81" s="178"/>
      <c r="C81" s="180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80"/>
      <c r="P81" s="178"/>
      <c r="Q81" s="178"/>
      <c r="R81" s="178"/>
      <c r="S81" s="178"/>
      <c r="T81" s="178"/>
      <c r="U81" s="178"/>
      <c r="V81" s="91"/>
      <c r="W81" s="91"/>
      <c r="X81" s="91"/>
      <c r="Y81" s="91"/>
      <c r="Z81" s="91"/>
      <c r="AA81" s="91"/>
      <c r="AB81" s="91"/>
      <c r="AC81" s="91"/>
      <c r="AD81" s="91"/>
      <c r="AE81" s="91"/>
      <c r="AF81" s="91"/>
      <c r="AG81" s="91"/>
      <c r="AH81" s="91"/>
      <c r="AI81" s="91"/>
    </row>
    <row r="82" spans="1:35" s="3" customFormat="1" ht="16.5">
      <c r="A82" s="178"/>
      <c r="B82" s="178"/>
      <c r="C82" s="180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80"/>
      <c r="P82" s="178"/>
      <c r="Q82" s="178"/>
      <c r="R82" s="178"/>
      <c r="S82" s="178"/>
      <c r="T82" s="178"/>
      <c r="U82" s="178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</row>
    <row r="83" spans="1:35" s="3" customFormat="1" ht="16.5">
      <c r="A83" s="178"/>
      <c r="B83" s="178"/>
      <c r="C83" s="180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80"/>
      <c r="P83" s="178"/>
      <c r="Q83" s="178"/>
      <c r="R83" s="178"/>
      <c r="S83" s="178"/>
      <c r="T83" s="178"/>
      <c r="U83" s="178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</row>
    <row r="84" spans="1:35" s="3" customFormat="1" ht="16.5">
      <c r="A84" s="178"/>
      <c r="B84" s="178"/>
      <c r="C84" s="180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80"/>
      <c r="P84" s="178"/>
      <c r="Q84" s="178"/>
      <c r="R84" s="178"/>
      <c r="S84" s="178"/>
      <c r="T84" s="178"/>
      <c r="U84" s="178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</row>
    <row r="85" spans="1:35" s="3" customFormat="1" ht="16.5">
      <c r="A85" s="178"/>
      <c r="B85" s="178"/>
      <c r="C85" s="180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80"/>
      <c r="P85" s="178"/>
      <c r="Q85" s="178"/>
      <c r="R85" s="178"/>
      <c r="S85" s="178"/>
      <c r="T85" s="178"/>
      <c r="U85" s="178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</row>
    <row r="86" spans="1:35" s="3" customFormat="1" ht="16.5">
      <c r="A86" s="178"/>
      <c r="B86" s="178"/>
      <c r="C86" s="180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80"/>
      <c r="P86" s="178"/>
      <c r="Q86" s="178"/>
      <c r="R86" s="178"/>
      <c r="S86" s="178"/>
      <c r="T86" s="178"/>
      <c r="U86" s="178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</row>
    <row r="87" spans="1:35" s="3" customFormat="1" ht="16.5">
      <c r="A87" s="178"/>
      <c r="B87" s="178"/>
      <c r="C87" s="180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80"/>
      <c r="P87" s="178"/>
      <c r="Q87" s="178"/>
      <c r="R87" s="178"/>
      <c r="S87" s="178"/>
      <c r="T87" s="178"/>
      <c r="U87" s="178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</row>
    <row r="88" spans="1:35" s="3" customFormat="1" ht="16.5">
      <c r="A88" s="178"/>
      <c r="B88" s="178"/>
      <c r="C88" s="180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80"/>
      <c r="P88" s="178"/>
      <c r="Q88" s="178"/>
      <c r="R88" s="178"/>
      <c r="S88" s="178"/>
      <c r="T88" s="178"/>
      <c r="U88" s="178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</row>
    <row r="89" spans="1:35" s="3" customFormat="1" ht="16.5">
      <c r="A89" s="178"/>
      <c r="B89" s="178"/>
      <c r="C89" s="180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80"/>
      <c r="P89" s="178"/>
      <c r="Q89" s="178"/>
      <c r="R89" s="178"/>
      <c r="S89" s="178"/>
      <c r="T89" s="178"/>
      <c r="U89" s="178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</row>
    <row r="90" spans="1:35" s="3" customFormat="1" ht="16.5">
      <c r="A90" s="178"/>
      <c r="B90" s="178"/>
      <c r="C90" s="180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80"/>
      <c r="P90" s="178"/>
      <c r="Q90" s="178"/>
      <c r="R90" s="178"/>
      <c r="S90" s="178"/>
      <c r="T90" s="178"/>
      <c r="U90" s="178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5" s="3" customFormat="1" ht="16.5">
      <c r="A91" s="178"/>
      <c r="B91" s="178"/>
      <c r="C91" s="180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80"/>
      <c r="P91" s="178"/>
      <c r="Q91" s="178"/>
      <c r="R91" s="178"/>
      <c r="S91" s="178"/>
      <c r="T91" s="178"/>
      <c r="U91" s="178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</row>
    <row r="92" spans="1:35">
      <c r="C92" s="180"/>
      <c r="O92" s="180"/>
    </row>
    <row r="93" spans="1:35">
      <c r="C93" s="180"/>
      <c r="O93" s="180"/>
    </row>
    <row r="94" spans="1:35">
      <c r="C94" s="180"/>
      <c r="O94" s="180"/>
    </row>
    <row r="95" spans="1:35">
      <c r="C95" s="180"/>
      <c r="O95" s="180"/>
    </row>
    <row r="96" spans="1:35">
      <c r="C96" s="180"/>
      <c r="O96" s="180"/>
    </row>
    <row r="97" spans="3:15">
      <c r="C97" s="180"/>
      <c r="O97" s="180"/>
    </row>
    <row r="98" spans="3:15">
      <c r="C98" s="180"/>
      <c r="O98" s="180"/>
    </row>
    <row r="99" spans="3:15">
      <c r="C99" s="180"/>
      <c r="O99" s="180"/>
    </row>
    <row r="100" spans="3:15">
      <c r="C100" s="180"/>
      <c r="O100" s="180"/>
    </row>
    <row r="101" spans="3:15">
      <c r="C101" s="180"/>
      <c r="O101" s="180"/>
    </row>
    <row r="102" spans="3:15">
      <c r="C102" s="180"/>
      <c r="O102" s="180"/>
    </row>
    <row r="103" spans="3:15">
      <c r="C103" s="180"/>
      <c r="O103" s="180"/>
    </row>
    <row r="104" spans="3:15">
      <c r="C104" s="180"/>
      <c r="O104" s="180"/>
    </row>
    <row r="105" spans="3:15">
      <c r="C105" s="180"/>
      <c r="O105" s="180"/>
    </row>
    <row r="106" spans="3:15">
      <c r="C106" s="180"/>
      <c r="O106" s="180"/>
    </row>
    <row r="107" spans="3:15">
      <c r="C107" s="180"/>
      <c r="O107" s="180"/>
    </row>
    <row r="108" spans="3:15">
      <c r="C108" s="180"/>
      <c r="O108" s="180"/>
    </row>
    <row r="109" spans="3:15">
      <c r="C109" s="180"/>
      <c r="O109" s="180"/>
    </row>
    <row r="110" spans="3:15">
      <c r="C110" s="180"/>
      <c r="O110" s="180"/>
    </row>
    <row r="111" spans="3:15">
      <c r="C111" s="180"/>
      <c r="O111" s="180"/>
    </row>
    <row r="112" spans="3:15">
      <c r="C112" s="180"/>
      <c r="O112" s="180"/>
    </row>
    <row r="113" spans="3:15">
      <c r="C113" s="180"/>
      <c r="O113" s="180"/>
    </row>
    <row r="114" spans="3:15">
      <c r="C114" s="180"/>
      <c r="O114" s="180"/>
    </row>
    <row r="115" spans="3:15">
      <c r="O115" s="180"/>
    </row>
    <row r="116" spans="3:15">
      <c r="O116" s="180"/>
    </row>
    <row r="117" spans="3:15">
      <c r="O117" s="180"/>
    </row>
    <row r="118" spans="3:15">
      <c r="O118" s="180"/>
    </row>
    <row r="119" spans="3:15">
      <c r="O119" s="180"/>
    </row>
    <row r="120" spans="3:15">
      <c r="O120" s="180"/>
    </row>
    <row r="121" spans="3:15">
      <c r="O121" s="180"/>
    </row>
    <row r="122" spans="3:15">
      <c r="O122" s="180"/>
    </row>
    <row r="123" spans="3:15">
      <c r="O123" s="180"/>
    </row>
    <row r="124" spans="3:15">
      <c r="O124" s="180"/>
    </row>
    <row r="125" spans="3:15">
      <c r="O125" s="180"/>
    </row>
    <row r="126" spans="3:15">
      <c r="O126" s="180"/>
    </row>
    <row r="127" spans="3:15">
      <c r="O127" s="180"/>
    </row>
    <row r="128" spans="3:15">
      <c r="O128" s="180"/>
    </row>
    <row r="129" spans="15:15">
      <c r="O129" s="180"/>
    </row>
    <row r="130" spans="15:15">
      <c r="O130" s="180"/>
    </row>
    <row r="131" spans="15:15">
      <c r="O131" s="180"/>
    </row>
    <row r="132" spans="15:15">
      <c r="O132" s="180"/>
    </row>
    <row r="133" spans="15:15">
      <c r="O133" s="180"/>
    </row>
    <row r="134" spans="15:15">
      <c r="O134" s="180"/>
    </row>
    <row r="135" spans="15:15">
      <c r="O135" s="180"/>
    </row>
    <row r="136" spans="15:15">
      <c r="O136" s="180"/>
    </row>
    <row r="137" spans="15:15">
      <c r="O137" s="180"/>
    </row>
    <row r="138" spans="15:15">
      <c r="O138" s="180"/>
    </row>
    <row r="139" spans="15:15">
      <c r="O139" s="180"/>
    </row>
    <row r="140" spans="15:15">
      <c r="O140" s="180"/>
    </row>
    <row r="141" spans="15:15">
      <c r="O141" s="180"/>
    </row>
    <row r="142" spans="15:15">
      <c r="O142" s="180"/>
    </row>
    <row r="143" spans="15:15">
      <c r="O143" s="180"/>
    </row>
    <row r="144" spans="15:15">
      <c r="O144" s="180"/>
    </row>
    <row r="145" spans="15:15">
      <c r="O145" s="180"/>
    </row>
    <row r="146" spans="15:15">
      <c r="O146" s="180"/>
    </row>
    <row r="147" spans="15:15">
      <c r="O147" s="180"/>
    </row>
    <row r="148" spans="15:15">
      <c r="O148" s="180"/>
    </row>
  </sheetData>
  <sheetProtection algorithmName="SHA-512" hashValue="eEtNF3kMT9n8R9gvVPzW4H8fCjdQXyOJE7U2DeT9LbjbSnoWhN+OkqDvvD3r90+mqzaCVONIdQhtMcNkxeV7YQ==" saltValue="qk6+0k8m7qRB8IJnx0Y0cA==" spinCount="100000" sheet="1" objects="1" scenarios="1" selectLockedCells="1"/>
  <protectedRanges>
    <protectedRange sqref="C3 C5:C11" name="Bereich3_1"/>
    <protectedRange sqref="F12:H17" name="Bereich2_1"/>
    <protectedRange sqref="C4" name="Bereich1_1"/>
  </protectedRanges>
  <mergeCells count="96">
    <mergeCell ref="L15:P15"/>
    <mergeCell ref="R15:U15"/>
    <mergeCell ref="R8:T9"/>
    <mergeCell ref="L8:P9"/>
    <mergeCell ref="P38:T38"/>
    <mergeCell ref="P34:Q34"/>
    <mergeCell ref="P23:Q23"/>
    <mergeCell ref="P24:Q24"/>
    <mergeCell ref="P27:Q27"/>
    <mergeCell ref="R27:S27"/>
    <mergeCell ref="R33:S33"/>
    <mergeCell ref="R28:S28"/>
    <mergeCell ref="P29:Q29"/>
    <mergeCell ref="R29:S29"/>
    <mergeCell ref="P30:Q30"/>
    <mergeCell ref="R30:S30"/>
    <mergeCell ref="D22:E22"/>
    <mergeCell ref="D23:E23"/>
    <mergeCell ref="D24:E24"/>
    <mergeCell ref="R19:S19"/>
    <mergeCell ref="D19:E19"/>
    <mergeCell ref="F19:G19"/>
    <mergeCell ref="M19:N19"/>
    <mergeCell ref="P19:Q19"/>
    <mergeCell ref="F22:G22"/>
    <mergeCell ref="F23:G23"/>
    <mergeCell ref="F24:G24"/>
    <mergeCell ref="P22:Q22"/>
    <mergeCell ref="R22:S22"/>
    <mergeCell ref="R23:S23"/>
    <mergeCell ref="R24:S24"/>
    <mergeCell ref="P21:Q21"/>
    <mergeCell ref="D25:E25"/>
    <mergeCell ref="D26:E26"/>
    <mergeCell ref="D27:E27"/>
    <mergeCell ref="D28:E28"/>
    <mergeCell ref="D29:E29"/>
    <mergeCell ref="D32:E32"/>
    <mergeCell ref="D33:E33"/>
    <mergeCell ref="D34:E34"/>
    <mergeCell ref="D35:E35"/>
    <mergeCell ref="D36:E36"/>
    <mergeCell ref="F37:G37"/>
    <mergeCell ref="D21:E21"/>
    <mergeCell ref="F21:G21"/>
    <mergeCell ref="F31:G31"/>
    <mergeCell ref="F32:G32"/>
    <mergeCell ref="F33:G33"/>
    <mergeCell ref="F34:G34"/>
    <mergeCell ref="F35:G35"/>
    <mergeCell ref="F36:G36"/>
    <mergeCell ref="D37:E37"/>
    <mergeCell ref="F27:G27"/>
    <mergeCell ref="F28:G28"/>
    <mergeCell ref="F29:G29"/>
    <mergeCell ref="F30:G30"/>
    <mergeCell ref="D31:E31"/>
    <mergeCell ref="D30:E30"/>
    <mergeCell ref="F25:G25"/>
    <mergeCell ref="F26:G26"/>
    <mergeCell ref="R25:S25"/>
    <mergeCell ref="P26:Q26"/>
    <mergeCell ref="R26:S26"/>
    <mergeCell ref="P25:Q25"/>
    <mergeCell ref="P28:Q28"/>
    <mergeCell ref="P31:Q31"/>
    <mergeCell ref="R21:S21"/>
    <mergeCell ref="P37:S37"/>
    <mergeCell ref="G4:H4"/>
    <mergeCell ref="I12:K12"/>
    <mergeCell ref="I13:K13"/>
    <mergeCell ref="I14:K14"/>
    <mergeCell ref="I15:K15"/>
    <mergeCell ref="R34:S34"/>
    <mergeCell ref="P35:Q35"/>
    <mergeCell ref="R35:S35"/>
    <mergeCell ref="P36:Q36"/>
    <mergeCell ref="R36:S36"/>
    <mergeCell ref="R31:S31"/>
    <mergeCell ref="P32:Q32"/>
    <mergeCell ref="R32:S32"/>
    <mergeCell ref="P33:Q33"/>
    <mergeCell ref="A19:B21"/>
    <mergeCell ref="G1:U1"/>
    <mergeCell ref="A11:E11"/>
    <mergeCell ref="E4:F4"/>
    <mergeCell ref="A3:F3"/>
    <mergeCell ref="A5:F5"/>
    <mergeCell ref="A15:G15"/>
    <mergeCell ref="L12:S12"/>
    <mergeCell ref="I8:K8"/>
    <mergeCell ref="I9:K9"/>
    <mergeCell ref="L14:S14"/>
    <mergeCell ref="A13:G13"/>
    <mergeCell ref="G3:U3"/>
    <mergeCell ref="G5:U5"/>
  </mergeCells>
  <pageMargins left="0.70866141732283472" right="0.70866141732283472" top="0.59055118110236227" bottom="0.59055118110236227" header="0.31496062992125984" footer="0.31496062992125984"/>
  <pageSetup paperSize="9" scale="35" orientation="portrait" r:id="rId1"/>
  <headerFooter>
    <oddHeader>&amp;L&amp;"HelveticaNeue LT 55 Roman,Fett"&amp;10Arbeitszeitnachweis für studentische und wissenschaftliche Hilfskräfte der Hochschule Magdeburg-Stendal</oddHeader>
    <oddFooter>&amp;L&amp;"Arial Narrow,Fett"&amp;12&amp;KFF0000Bitte nur die grau unterlegten Felder ausfüllen!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A49" workbookViewId="0">
      <selection activeCell="G11" sqref="G11"/>
    </sheetView>
  </sheetViews>
  <sheetFormatPr baseColWidth="10" defaultRowHeight="15"/>
  <cols>
    <col min="3" max="3" width="14.42578125" customWidth="1"/>
    <col min="6" max="6" width="19.28515625" customWidth="1"/>
  </cols>
  <sheetData>
    <row r="1" spans="1:16" ht="38.25">
      <c r="A1" s="26" t="s">
        <v>31</v>
      </c>
      <c r="B1" s="26"/>
      <c r="C1" s="313" t="s">
        <v>55</v>
      </c>
      <c r="D1" s="314" t="s">
        <v>32</v>
      </c>
      <c r="E1" s="313" t="s">
        <v>33</v>
      </c>
      <c r="F1" s="301" t="s">
        <v>34</v>
      </c>
      <c r="G1" s="302"/>
      <c r="H1" s="303"/>
      <c r="I1" s="303"/>
      <c r="J1" s="303"/>
      <c r="K1" s="303"/>
      <c r="L1" s="304"/>
    </row>
    <row r="2" spans="1:16">
      <c r="A2" s="26"/>
      <c r="B2" s="26"/>
      <c r="C2" s="313"/>
      <c r="D2" s="314"/>
      <c r="E2" s="315"/>
      <c r="F2" s="305"/>
      <c r="G2" s="306"/>
      <c r="H2" s="307"/>
      <c r="I2" s="307"/>
      <c r="J2" s="307"/>
      <c r="K2" s="307"/>
      <c r="L2" s="308"/>
    </row>
    <row r="3" spans="1:16">
      <c r="A3" s="26"/>
      <c r="B3" s="26"/>
      <c r="C3" s="313"/>
      <c r="D3" s="314"/>
      <c r="E3" s="315"/>
      <c r="F3" s="309"/>
      <c r="G3" s="310"/>
      <c r="H3" s="311"/>
      <c r="I3" s="311"/>
      <c r="J3" s="311"/>
      <c r="K3" s="311"/>
      <c r="L3" s="312"/>
    </row>
    <row r="4" spans="1:16">
      <c r="A4" s="26"/>
      <c r="B4" s="26"/>
      <c r="C4" s="313"/>
      <c r="D4" s="314"/>
      <c r="E4" s="315"/>
      <c r="F4" s="21" t="s">
        <v>35</v>
      </c>
      <c r="G4" s="299" t="s">
        <v>40</v>
      </c>
      <c r="H4" s="300"/>
      <c r="I4" s="300"/>
      <c r="J4" s="300"/>
      <c r="K4" s="300"/>
      <c r="L4" s="300"/>
    </row>
    <row r="5" spans="1:16">
      <c r="A5" s="26"/>
      <c r="B5" s="26"/>
      <c r="C5" s="313"/>
      <c r="D5" s="314"/>
      <c r="E5" s="315"/>
      <c r="F5" s="21" t="s">
        <v>38</v>
      </c>
      <c r="G5" s="21">
        <v>1</v>
      </c>
      <c r="H5" s="21">
        <v>2</v>
      </c>
      <c r="I5" s="21">
        <v>3</v>
      </c>
      <c r="J5" s="21">
        <v>4</v>
      </c>
      <c r="K5" s="21">
        <v>5</v>
      </c>
      <c r="L5" s="21">
        <v>6</v>
      </c>
    </row>
    <row r="6" spans="1:16" s="31" customFormat="1">
      <c r="A6" s="30"/>
      <c r="B6" s="15" t="s">
        <v>36</v>
      </c>
      <c r="C6" s="15">
        <f t="shared" ref="C6:C11" si="0">A6*60</f>
        <v>0</v>
      </c>
      <c r="D6" s="16">
        <f t="shared" ref="D6:D11" si="1">C6/4.348/5</f>
        <v>0</v>
      </c>
      <c r="E6" s="17">
        <v>0.33333333333333331</v>
      </c>
      <c r="F6" s="18">
        <f t="shared" ref="F6:F11" si="2">G6*12</f>
        <v>6.6666666666666661</v>
      </c>
      <c r="G6" s="19">
        <f t="shared" ref="G6:G11" si="3">E6*20/12</f>
        <v>0.55555555555555547</v>
      </c>
      <c r="H6" s="20">
        <f t="shared" ref="H6:H11" si="4">G6*2</f>
        <v>1.1111111111111109</v>
      </c>
      <c r="I6" s="20">
        <f t="shared" ref="I6:I11" si="5">G6*3</f>
        <v>1.6666666666666665</v>
      </c>
      <c r="J6" s="20">
        <f t="shared" ref="J6:J11" si="6">G6*4</f>
        <v>2.2222222222222219</v>
      </c>
      <c r="K6" s="20">
        <f t="shared" ref="K6:K11" si="7">G6*5</f>
        <v>2.7777777777777772</v>
      </c>
      <c r="L6" s="20">
        <f t="shared" ref="L6:L11" si="8">G6*6</f>
        <v>3.333333333333333</v>
      </c>
      <c r="O6" s="33"/>
      <c r="P6" s="34"/>
    </row>
    <row r="7" spans="1:16">
      <c r="A7" s="44">
        <v>85</v>
      </c>
      <c r="B7" s="7" t="s">
        <v>36</v>
      </c>
      <c r="C7" s="7">
        <f t="shared" si="0"/>
        <v>5100</v>
      </c>
      <c r="D7" s="8">
        <f t="shared" si="1"/>
        <v>234.59061637534501</v>
      </c>
      <c r="E7" s="9">
        <f t="shared" ref="E7:E68" si="9">(D7/24)/60</f>
        <v>0.16291015026065628</v>
      </c>
      <c r="F7" s="10">
        <f t="shared" si="2"/>
        <v>3.258203005213125</v>
      </c>
      <c r="G7" s="11">
        <f t="shared" si="3"/>
        <v>0.27151691710109377</v>
      </c>
      <c r="H7" s="12">
        <f t="shared" si="4"/>
        <v>0.54303383420218754</v>
      </c>
      <c r="I7" s="12">
        <f t="shared" si="5"/>
        <v>0.81455075130328125</v>
      </c>
      <c r="J7" s="12">
        <f t="shared" si="6"/>
        <v>1.0860676684043751</v>
      </c>
      <c r="K7" s="12">
        <f t="shared" si="7"/>
        <v>1.3575845855054689</v>
      </c>
      <c r="L7" s="12">
        <f t="shared" si="8"/>
        <v>1.6291015026065625</v>
      </c>
    </row>
    <row r="8" spans="1:16" s="41" customFormat="1">
      <c r="A8" s="45">
        <v>80</v>
      </c>
      <c r="B8" s="35" t="s">
        <v>36</v>
      </c>
      <c r="C8" s="35">
        <f t="shared" si="0"/>
        <v>4800</v>
      </c>
      <c r="D8" s="36">
        <f t="shared" si="1"/>
        <v>220.79116835326585</v>
      </c>
      <c r="E8" s="37">
        <f t="shared" si="9"/>
        <v>0.15332720024532351</v>
      </c>
      <c r="F8" s="38">
        <f t="shared" si="2"/>
        <v>3.0665440049064703</v>
      </c>
      <c r="G8" s="39">
        <f t="shared" si="3"/>
        <v>0.25554533374220584</v>
      </c>
      <c r="H8" s="40">
        <f t="shared" si="4"/>
        <v>0.51109066748441168</v>
      </c>
      <c r="I8" s="40">
        <f t="shared" si="5"/>
        <v>0.76663600122661757</v>
      </c>
      <c r="J8" s="40">
        <f t="shared" si="6"/>
        <v>1.0221813349688234</v>
      </c>
      <c r="K8" s="40">
        <f t="shared" si="7"/>
        <v>1.2777266687110291</v>
      </c>
      <c r="L8" s="40">
        <f t="shared" si="8"/>
        <v>1.5332720024532351</v>
      </c>
    </row>
    <row r="9" spans="1:16">
      <c r="A9" s="44">
        <v>75</v>
      </c>
      <c r="B9" s="7" t="s">
        <v>36</v>
      </c>
      <c r="C9" s="7">
        <f t="shared" si="0"/>
        <v>4500</v>
      </c>
      <c r="D9" s="8">
        <f t="shared" si="1"/>
        <v>206.99172033118674</v>
      </c>
      <c r="E9" s="9">
        <f t="shared" si="9"/>
        <v>0.14374425022999079</v>
      </c>
      <c r="F9" s="10">
        <f t="shared" si="2"/>
        <v>2.874885004599816</v>
      </c>
      <c r="G9" s="11">
        <f t="shared" si="3"/>
        <v>0.23957375038331799</v>
      </c>
      <c r="H9" s="12">
        <f t="shared" si="4"/>
        <v>0.47914750076663598</v>
      </c>
      <c r="I9" s="12">
        <f t="shared" si="5"/>
        <v>0.718721251149954</v>
      </c>
      <c r="J9" s="12">
        <f t="shared" si="6"/>
        <v>0.95829500153327196</v>
      </c>
      <c r="K9" s="12">
        <f t="shared" si="7"/>
        <v>1.19786875191659</v>
      </c>
      <c r="L9" s="12">
        <f t="shared" si="8"/>
        <v>1.437442502299908</v>
      </c>
      <c r="N9" s="32"/>
      <c r="O9" s="32"/>
    </row>
    <row r="10" spans="1:16">
      <c r="A10" s="44">
        <v>70</v>
      </c>
      <c r="B10" s="7" t="s">
        <v>36</v>
      </c>
      <c r="C10" s="7">
        <f t="shared" si="0"/>
        <v>4200</v>
      </c>
      <c r="D10" s="8">
        <f t="shared" si="1"/>
        <v>193.19227230910764</v>
      </c>
      <c r="E10" s="9">
        <f t="shared" si="9"/>
        <v>0.13416130021465808</v>
      </c>
      <c r="F10" s="10">
        <f t="shared" si="2"/>
        <v>2.6832260042931617</v>
      </c>
      <c r="G10" s="58">
        <f t="shared" si="3"/>
        <v>0.22360216702443014</v>
      </c>
      <c r="H10" s="12">
        <f t="shared" si="4"/>
        <v>0.44720433404886029</v>
      </c>
      <c r="I10" s="12">
        <f t="shared" si="5"/>
        <v>0.67080650107329043</v>
      </c>
      <c r="J10" s="12">
        <f t="shared" si="6"/>
        <v>0.89440866809772057</v>
      </c>
      <c r="K10" s="12">
        <f t="shared" si="7"/>
        <v>1.1180108351221507</v>
      </c>
      <c r="L10" s="12">
        <f t="shared" si="8"/>
        <v>1.3416130021465809</v>
      </c>
      <c r="N10" s="32"/>
    </row>
    <row r="11" spans="1:16">
      <c r="A11" s="44">
        <v>65</v>
      </c>
      <c r="B11" s="7" t="s">
        <v>36</v>
      </c>
      <c r="C11" s="7">
        <f t="shared" si="0"/>
        <v>3900</v>
      </c>
      <c r="D11" s="8">
        <f t="shared" si="1"/>
        <v>179.39282428702853</v>
      </c>
      <c r="E11" s="9">
        <f t="shared" si="9"/>
        <v>0.12457835019932537</v>
      </c>
      <c r="F11" s="10">
        <f t="shared" si="2"/>
        <v>2.4915670039865074</v>
      </c>
      <c r="G11" s="11">
        <f t="shared" si="3"/>
        <v>0.2076305836655423</v>
      </c>
      <c r="H11" s="12">
        <f t="shared" si="4"/>
        <v>0.41526116733108459</v>
      </c>
      <c r="I11" s="12">
        <f t="shared" si="5"/>
        <v>0.62289175099662686</v>
      </c>
      <c r="J11" s="12">
        <f t="shared" si="6"/>
        <v>0.83052233466216918</v>
      </c>
      <c r="K11" s="12">
        <f t="shared" si="7"/>
        <v>1.0381529183277114</v>
      </c>
      <c r="L11" s="12">
        <f t="shared" si="8"/>
        <v>1.2457835019932537</v>
      </c>
    </row>
    <row r="12" spans="1:16">
      <c r="A12" s="44">
        <v>61</v>
      </c>
      <c r="B12" s="7" t="s">
        <v>36</v>
      </c>
      <c r="C12" s="7">
        <f t="shared" ref="C12:C60" si="10">A12*60</f>
        <v>3660</v>
      </c>
      <c r="D12" s="8">
        <f t="shared" ref="D12:D60" si="11">C12/4.348/5</f>
        <v>168.35326586936523</v>
      </c>
      <c r="E12" s="9">
        <f t="shared" si="9"/>
        <v>0.11691199018705919</v>
      </c>
      <c r="F12" s="10">
        <f t="shared" ref="F12:F60" si="12">G12*12</f>
        <v>2.338239803741184</v>
      </c>
      <c r="G12" s="11">
        <f t="shared" ref="G12:G60" si="13">E12*20/12</f>
        <v>0.194853316978432</v>
      </c>
      <c r="H12" s="12">
        <f t="shared" ref="H12:H60" si="14">G12*2</f>
        <v>0.389706633956864</v>
      </c>
      <c r="I12" s="12">
        <f t="shared" ref="I12:I60" si="15">G12*3</f>
        <v>0.584559950935296</v>
      </c>
      <c r="J12" s="12">
        <f t="shared" ref="J12:J60" si="16">G12*4</f>
        <v>0.779413267913728</v>
      </c>
      <c r="K12" s="12">
        <f t="shared" ref="K12:K60" si="17">G12*5</f>
        <v>0.97426658489216</v>
      </c>
      <c r="L12" s="12">
        <f t="shared" ref="L12:L60" si="18">G12*6</f>
        <v>1.169119901870592</v>
      </c>
    </row>
    <row r="13" spans="1:16">
      <c r="A13" s="44">
        <v>60</v>
      </c>
      <c r="B13" s="7" t="s">
        <v>36</v>
      </c>
      <c r="C13" s="7">
        <f t="shared" si="10"/>
        <v>3600</v>
      </c>
      <c r="D13" s="8">
        <f t="shared" si="11"/>
        <v>165.59337626494943</v>
      </c>
      <c r="E13" s="9">
        <f t="shared" si="9"/>
        <v>0.11499540018399265</v>
      </c>
      <c r="F13" s="10">
        <f t="shared" si="12"/>
        <v>2.2999080036798532</v>
      </c>
      <c r="G13" s="11">
        <f t="shared" si="13"/>
        <v>0.19165900030665442</v>
      </c>
      <c r="H13" s="12">
        <f t="shared" si="14"/>
        <v>0.38331800061330884</v>
      </c>
      <c r="I13" s="12">
        <f t="shared" si="15"/>
        <v>0.57497700091996329</v>
      </c>
      <c r="J13" s="12">
        <f t="shared" si="16"/>
        <v>0.76663600122661768</v>
      </c>
      <c r="K13" s="12">
        <f t="shared" si="17"/>
        <v>0.95829500153327207</v>
      </c>
      <c r="L13" s="12">
        <f t="shared" si="18"/>
        <v>1.1499540018399266</v>
      </c>
    </row>
    <row r="14" spans="1:16">
      <c r="A14" s="44">
        <v>59</v>
      </c>
      <c r="B14" s="7" t="s">
        <v>36</v>
      </c>
      <c r="C14" s="7">
        <f t="shared" si="10"/>
        <v>3540</v>
      </c>
      <c r="D14" s="8">
        <f t="shared" si="11"/>
        <v>162.83348666053359</v>
      </c>
      <c r="E14" s="9">
        <f t="shared" si="9"/>
        <v>0.11307881018092611</v>
      </c>
      <c r="F14" s="10">
        <f t="shared" si="12"/>
        <v>2.2615762036185223</v>
      </c>
      <c r="G14" s="11">
        <f t="shared" si="13"/>
        <v>0.18846468363487687</v>
      </c>
      <c r="H14" s="12">
        <f t="shared" si="14"/>
        <v>0.37692936726975373</v>
      </c>
      <c r="I14" s="12">
        <f t="shared" si="15"/>
        <v>0.56539405090463057</v>
      </c>
      <c r="J14" s="12">
        <f t="shared" si="16"/>
        <v>0.75385873453950747</v>
      </c>
      <c r="K14" s="12">
        <f t="shared" si="17"/>
        <v>0.94232341817438436</v>
      </c>
      <c r="L14" s="12">
        <f t="shared" si="18"/>
        <v>1.1307881018092611</v>
      </c>
    </row>
    <row r="15" spans="1:16">
      <c r="A15" s="44">
        <v>58</v>
      </c>
      <c r="B15" s="7" t="s">
        <v>36</v>
      </c>
      <c r="C15" s="7">
        <f t="shared" si="10"/>
        <v>3480</v>
      </c>
      <c r="D15" s="8">
        <f t="shared" si="11"/>
        <v>160.07359705611776</v>
      </c>
      <c r="E15" s="9">
        <f t="shared" si="9"/>
        <v>0.11116222017785955</v>
      </c>
      <c r="F15" s="10">
        <f t="shared" si="12"/>
        <v>2.223244403557191</v>
      </c>
      <c r="G15" s="11">
        <f t="shared" si="13"/>
        <v>0.18527036696309926</v>
      </c>
      <c r="H15" s="12">
        <f t="shared" si="14"/>
        <v>0.37054073392619852</v>
      </c>
      <c r="I15" s="12">
        <f t="shared" si="15"/>
        <v>0.55581110088929775</v>
      </c>
      <c r="J15" s="12">
        <f t="shared" si="16"/>
        <v>0.74108146785239704</v>
      </c>
      <c r="K15" s="12">
        <f t="shared" si="17"/>
        <v>0.92635183481549632</v>
      </c>
      <c r="L15" s="12">
        <f t="shared" si="18"/>
        <v>1.1116222017785955</v>
      </c>
    </row>
    <row r="16" spans="1:16">
      <c r="A16" s="44">
        <v>57</v>
      </c>
      <c r="B16" s="7" t="s">
        <v>36</v>
      </c>
      <c r="C16" s="7">
        <f t="shared" si="10"/>
        <v>3420</v>
      </c>
      <c r="D16" s="8">
        <f t="shared" si="11"/>
        <v>157.31370745170193</v>
      </c>
      <c r="E16" s="9">
        <f t="shared" si="9"/>
        <v>0.10924563017479301</v>
      </c>
      <c r="F16" s="10">
        <f t="shared" si="12"/>
        <v>2.1849126034958601</v>
      </c>
      <c r="G16" s="11">
        <f t="shared" si="13"/>
        <v>0.18207605029132168</v>
      </c>
      <c r="H16" s="12">
        <f t="shared" si="14"/>
        <v>0.36415210058264336</v>
      </c>
      <c r="I16" s="12">
        <f t="shared" si="15"/>
        <v>0.54622815087396503</v>
      </c>
      <c r="J16" s="12">
        <f t="shared" si="16"/>
        <v>0.72830420116528671</v>
      </c>
      <c r="K16" s="12">
        <f t="shared" si="17"/>
        <v>0.91038025145660839</v>
      </c>
      <c r="L16" s="12">
        <f t="shared" si="18"/>
        <v>1.0924563017479301</v>
      </c>
    </row>
    <row r="17" spans="1:12">
      <c r="A17" s="44">
        <v>56</v>
      </c>
      <c r="B17" s="7" t="s">
        <v>36</v>
      </c>
      <c r="C17" s="7">
        <f t="shared" si="10"/>
        <v>3360</v>
      </c>
      <c r="D17" s="8">
        <f t="shared" si="11"/>
        <v>154.5538178472861</v>
      </c>
      <c r="E17" s="9">
        <f t="shared" si="9"/>
        <v>0.10732904017172645</v>
      </c>
      <c r="F17" s="10">
        <f t="shared" si="12"/>
        <v>2.1465808034345288</v>
      </c>
      <c r="G17" s="11">
        <f t="shared" si="13"/>
        <v>0.17888173361954407</v>
      </c>
      <c r="H17" s="12">
        <f t="shared" si="14"/>
        <v>0.35776346723908814</v>
      </c>
      <c r="I17" s="12">
        <f t="shared" si="15"/>
        <v>0.53664520085863221</v>
      </c>
      <c r="J17" s="12">
        <f t="shared" si="16"/>
        <v>0.71552693447817628</v>
      </c>
      <c r="K17" s="12">
        <f t="shared" si="17"/>
        <v>0.89440866809772035</v>
      </c>
      <c r="L17" s="12">
        <f t="shared" si="18"/>
        <v>1.0732904017172644</v>
      </c>
    </row>
    <row r="18" spans="1:12">
      <c r="A18" s="44">
        <v>55</v>
      </c>
      <c r="B18" s="7" t="s">
        <v>36</v>
      </c>
      <c r="C18" s="7">
        <f t="shared" si="10"/>
        <v>3300</v>
      </c>
      <c r="D18" s="8">
        <f t="shared" si="11"/>
        <v>151.79392824287029</v>
      </c>
      <c r="E18" s="9">
        <f t="shared" si="9"/>
        <v>0.10541245016865992</v>
      </c>
      <c r="F18" s="10">
        <f t="shared" si="12"/>
        <v>2.1082490033731984</v>
      </c>
      <c r="G18" s="11">
        <f t="shared" si="13"/>
        <v>0.17568741694776654</v>
      </c>
      <c r="H18" s="12">
        <f t="shared" si="14"/>
        <v>0.35137483389553309</v>
      </c>
      <c r="I18" s="12">
        <f t="shared" si="15"/>
        <v>0.52706225084329961</v>
      </c>
      <c r="J18" s="12">
        <f t="shared" si="16"/>
        <v>0.70274966779106618</v>
      </c>
      <c r="K18" s="12">
        <f t="shared" si="17"/>
        <v>0.87843708473883275</v>
      </c>
      <c r="L18" s="12">
        <f t="shared" si="18"/>
        <v>1.0541245016865992</v>
      </c>
    </row>
    <row r="19" spans="1:12">
      <c r="A19" s="44">
        <v>54</v>
      </c>
      <c r="B19" s="7" t="s">
        <v>36</v>
      </c>
      <c r="C19" s="7">
        <f t="shared" si="10"/>
        <v>3240</v>
      </c>
      <c r="D19" s="8">
        <f t="shared" si="11"/>
        <v>149.03403863845446</v>
      </c>
      <c r="E19" s="9">
        <f t="shared" si="9"/>
        <v>0.10349586016559337</v>
      </c>
      <c r="F19" s="10">
        <f t="shared" si="12"/>
        <v>2.0699172033118671</v>
      </c>
      <c r="G19" s="11">
        <f t="shared" si="13"/>
        <v>0.17249310027598894</v>
      </c>
      <c r="H19" s="12">
        <f t="shared" si="14"/>
        <v>0.34498620055197787</v>
      </c>
      <c r="I19" s="12">
        <f t="shared" si="15"/>
        <v>0.51747930082796678</v>
      </c>
      <c r="J19" s="12">
        <f t="shared" si="16"/>
        <v>0.68997240110395575</v>
      </c>
      <c r="K19" s="12">
        <f t="shared" si="17"/>
        <v>0.86246550137994471</v>
      </c>
      <c r="L19" s="12">
        <f t="shared" si="18"/>
        <v>1.0349586016559336</v>
      </c>
    </row>
    <row r="20" spans="1:12">
      <c r="A20" s="44">
        <v>53</v>
      </c>
      <c r="B20" s="7" t="s">
        <v>36</v>
      </c>
      <c r="C20" s="7">
        <f t="shared" si="10"/>
        <v>3180</v>
      </c>
      <c r="D20" s="8">
        <f t="shared" si="11"/>
        <v>146.27414903403866</v>
      </c>
      <c r="E20" s="9">
        <f t="shared" si="9"/>
        <v>0.10157927016252685</v>
      </c>
      <c r="F20" s="10">
        <f t="shared" si="12"/>
        <v>2.0315854032505372</v>
      </c>
      <c r="G20" s="11">
        <f t="shared" si="13"/>
        <v>0.16929878360421144</v>
      </c>
      <c r="H20" s="12">
        <f t="shared" si="14"/>
        <v>0.33859756720842288</v>
      </c>
      <c r="I20" s="12">
        <f t="shared" si="15"/>
        <v>0.50789635081263429</v>
      </c>
      <c r="J20" s="12">
        <f t="shared" si="16"/>
        <v>0.67719513441684576</v>
      </c>
      <c r="K20" s="12">
        <f t="shared" si="17"/>
        <v>0.84649391802105722</v>
      </c>
      <c r="L20" s="12">
        <f t="shared" si="18"/>
        <v>1.0157927016252686</v>
      </c>
    </row>
    <row r="21" spans="1:12" s="5" customFormat="1">
      <c r="A21" s="46">
        <v>52</v>
      </c>
      <c r="B21" s="7" t="s">
        <v>36</v>
      </c>
      <c r="C21" s="7">
        <f t="shared" si="10"/>
        <v>3120</v>
      </c>
      <c r="D21" s="8">
        <f t="shared" si="11"/>
        <v>143.51425942962283</v>
      </c>
      <c r="E21" s="9">
        <f t="shared" si="9"/>
        <v>9.9662680159460296E-2</v>
      </c>
      <c r="F21" s="10">
        <f t="shared" si="12"/>
        <v>1.9932536031892059</v>
      </c>
      <c r="G21" s="11">
        <f t="shared" si="13"/>
        <v>0.16610446693243383</v>
      </c>
      <c r="H21" s="12">
        <f t="shared" si="14"/>
        <v>0.33220893386486766</v>
      </c>
      <c r="I21" s="12">
        <f t="shared" si="15"/>
        <v>0.49831340079730146</v>
      </c>
      <c r="J21" s="12">
        <f t="shared" si="16"/>
        <v>0.66441786772973532</v>
      </c>
      <c r="K21" s="12">
        <f t="shared" si="17"/>
        <v>0.83052233466216918</v>
      </c>
      <c r="L21" s="12">
        <f t="shared" si="18"/>
        <v>0.99662680159460293</v>
      </c>
    </row>
    <row r="22" spans="1:12" s="5" customFormat="1">
      <c r="A22" s="46">
        <v>51</v>
      </c>
      <c r="B22" s="7" t="s">
        <v>36</v>
      </c>
      <c r="C22" s="7">
        <f t="shared" si="10"/>
        <v>3060</v>
      </c>
      <c r="D22" s="8">
        <f t="shared" si="11"/>
        <v>140.75436982520699</v>
      </c>
      <c r="E22" s="9">
        <f t="shared" si="9"/>
        <v>9.7746090156393753E-2</v>
      </c>
      <c r="F22" s="10">
        <f t="shared" si="12"/>
        <v>1.954921803127875</v>
      </c>
      <c r="G22" s="11">
        <f t="shared" si="13"/>
        <v>0.16291015026065625</v>
      </c>
      <c r="H22" s="12">
        <f t="shared" si="14"/>
        <v>0.3258203005213125</v>
      </c>
      <c r="I22" s="12">
        <f t="shared" si="15"/>
        <v>0.48873045078196875</v>
      </c>
      <c r="J22" s="12">
        <f t="shared" si="16"/>
        <v>0.651640601042625</v>
      </c>
      <c r="K22" s="12">
        <f t="shared" si="17"/>
        <v>0.81455075130328125</v>
      </c>
      <c r="L22" s="12">
        <f t="shared" si="18"/>
        <v>0.9774609015639375</v>
      </c>
    </row>
    <row r="23" spans="1:12" s="5" customFormat="1">
      <c r="A23" s="46">
        <v>50</v>
      </c>
      <c r="B23" s="7" t="s">
        <v>36</v>
      </c>
      <c r="C23" s="7">
        <f t="shared" si="10"/>
        <v>3000</v>
      </c>
      <c r="D23" s="8">
        <f t="shared" si="11"/>
        <v>137.99448022079119</v>
      </c>
      <c r="E23" s="9">
        <f t="shared" si="9"/>
        <v>9.582950015332721E-2</v>
      </c>
      <c r="F23" s="10">
        <f t="shared" si="12"/>
        <v>1.9165900030665441</v>
      </c>
      <c r="G23" s="58">
        <f t="shared" si="13"/>
        <v>0.15971583358887867</v>
      </c>
      <c r="H23" s="12">
        <f t="shared" si="14"/>
        <v>0.31943166717775734</v>
      </c>
      <c r="I23" s="12">
        <f t="shared" si="15"/>
        <v>0.47914750076663604</v>
      </c>
      <c r="J23" s="12">
        <f t="shared" si="16"/>
        <v>0.63886333435551468</v>
      </c>
      <c r="K23" s="12">
        <f t="shared" si="17"/>
        <v>0.79857916794439332</v>
      </c>
      <c r="L23" s="12">
        <f t="shared" si="18"/>
        <v>0.95829500153327207</v>
      </c>
    </row>
    <row r="24" spans="1:12" s="5" customFormat="1">
      <c r="A24" s="47">
        <v>48</v>
      </c>
      <c r="B24" s="7" t="s">
        <v>36</v>
      </c>
      <c r="C24" s="7">
        <f t="shared" ref="C24" si="19">A24*60</f>
        <v>2880</v>
      </c>
      <c r="D24" s="8">
        <f t="shared" ref="D24" si="20">C24/4.348/5</f>
        <v>132.47470101195952</v>
      </c>
      <c r="E24" s="9">
        <f t="shared" ref="E24" si="21">(D24/24)/60</f>
        <v>9.1996320147194111E-2</v>
      </c>
      <c r="F24" s="10">
        <f t="shared" ref="F24" si="22">G24*12</f>
        <v>1.839926402943882</v>
      </c>
      <c r="G24" s="11">
        <f t="shared" ref="G24" si="23">E24*20/12</f>
        <v>0.15332720024532351</v>
      </c>
      <c r="H24" s="12">
        <f t="shared" ref="H24" si="24">G24*2</f>
        <v>0.30665440049064702</v>
      </c>
      <c r="I24" s="12">
        <f t="shared" ref="I24" si="25">G24*3</f>
        <v>0.4599816007359705</v>
      </c>
      <c r="J24" s="12">
        <f t="shared" ref="J24" si="26">G24*4</f>
        <v>0.61330880098129403</v>
      </c>
      <c r="K24" s="12">
        <f t="shared" ref="K24" si="27">G24*5</f>
        <v>0.76663600122661757</v>
      </c>
      <c r="L24" s="12">
        <f t="shared" ref="L24" si="28">G24*6</f>
        <v>0.91996320147194099</v>
      </c>
    </row>
    <row r="25" spans="1:12" s="5" customFormat="1">
      <c r="A25" s="47">
        <v>49</v>
      </c>
      <c r="B25" s="7" t="s">
        <v>36</v>
      </c>
      <c r="C25" s="7">
        <f t="shared" si="10"/>
        <v>2940</v>
      </c>
      <c r="D25" s="8">
        <f t="shared" si="11"/>
        <v>135.23459061637533</v>
      </c>
      <c r="E25" s="9">
        <f t="shared" si="9"/>
        <v>9.3912910150260653E-2</v>
      </c>
      <c r="F25" s="10">
        <f t="shared" si="12"/>
        <v>1.8782582030052131</v>
      </c>
      <c r="G25" s="11">
        <f t="shared" si="13"/>
        <v>0.15652151691710109</v>
      </c>
      <c r="H25" s="12">
        <f t="shared" si="14"/>
        <v>0.31304303383420218</v>
      </c>
      <c r="I25" s="12">
        <f t="shared" si="15"/>
        <v>0.46956455075130327</v>
      </c>
      <c r="J25" s="12">
        <f t="shared" si="16"/>
        <v>0.62608606766840436</v>
      </c>
      <c r="K25" s="12">
        <f t="shared" si="17"/>
        <v>0.78260758458550539</v>
      </c>
      <c r="L25" s="12">
        <f t="shared" si="18"/>
        <v>0.93912910150260653</v>
      </c>
    </row>
    <row r="26" spans="1:12" s="5" customFormat="1">
      <c r="A26" s="47">
        <v>48</v>
      </c>
      <c r="B26" s="7" t="s">
        <v>36</v>
      </c>
      <c r="C26" s="7">
        <f t="shared" si="10"/>
        <v>2880</v>
      </c>
      <c r="D26" s="8">
        <f t="shared" si="11"/>
        <v>132.47470101195952</v>
      </c>
      <c r="E26" s="9">
        <f t="shared" si="9"/>
        <v>9.1996320147194111E-2</v>
      </c>
      <c r="F26" s="10">
        <f t="shared" si="12"/>
        <v>1.839926402943882</v>
      </c>
      <c r="G26" s="11">
        <f t="shared" si="13"/>
        <v>0.15332720024532351</v>
      </c>
      <c r="H26" s="12">
        <f t="shared" si="14"/>
        <v>0.30665440049064702</v>
      </c>
      <c r="I26" s="12">
        <f t="shared" si="15"/>
        <v>0.4599816007359705</v>
      </c>
      <c r="J26" s="12">
        <f t="shared" si="16"/>
        <v>0.61330880098129403</v>
      </c>
      <c r="K26" s="12">
        <f t="shared" si="17"/>
        <v>0.76663600122661757</v>
      </c>
      <c r="L26" s="12">
        <f t="shared" si="18"/>
        <v>0.91996320147194099</v>
      </c>
    </row>
    <row r="27" spans="1:12" s="5" customFormat="1">
      <c r="A27" s="47">
        <v>47</v>
      </c>
      <c r="B27" s="7" t="s">
        <v>36</v>
      </c>
      <c r="C27" s="7">
        <f t="shared" si="10"/>
        <v>2820</v>
      </c>
      <c r="D27" s="8">
        <f t="shared" si="11"/>
        <v>129.71481140754369</v>
      </c>
      <c r="E27" s="9">
        <f t="shared" si="9"/>
        <v>9.0079730144127568E-2</v>
      </c>
      <c r="F27" s="10">
        <f t="shared" si="12"/>
        <v>1.8015946028825516</v>
      </c>
      <c r="G27" s="11">
        <f t="shared" si="13"/>
        <v>0.15013288357354596</v>
      </c>
      <c r="H27" s="12">
        <f t="shared" si="14"/>
        <v>0.30026576714709191</v>
      </c>
      <c r="I27" s="12">
        <f t="shared" si="15"/>
        <v>0.45039865072063789</v>
      </c>
      <c r="J27" s="12">
        <f t="shared" si="16"/>
        <v>0.60053153429418382</v>
      </c>
      <c r="K27" s="12">
        <f t="shared" si="17"/>
        <v>0.75066441786772975</v>
      </c>
      <c r="L27" s="12">
        <f t="shared" si="18"/>
        <v>0.90079730144127579</v>
      </c>
    </row>
    <row r="28" spans="1:12" s="5" customFormat="1">
      <c r="A28" s="47">
        <v>46</v>
      </c>
      <c r="B28" s="7" t="s">
        <v>36</v>
      </c>
      <c r="C28" s="7">
        <f t="shared" si="10"/>
        <v>2760</v>
      </c>
      <c r="D28" s="8">
        <f t="shared" si="11"/>
        <v>126.95492180312787</v>
      </c>
      <c r="E28" s="9">
        <f t="shared" si="9"/>
        <v>8.8163140141061025E-2</v>
      </c>
      <c r="F28" s="10">
        <f t="shared" si="12"/>
        <v>1.7632628028212205</v>
      </c>
      <c r="G28" s="11">
        <f t="shared" si="13"/>
        <v>0.14693856690176837</v>
      </c>
      <c r="H28" s="12">
        <f t="shared" si="14"/>
        <v>0.29387713380353675</v>
      </c>
      <c r="I28" s="12">
        <f t="shared" si="15"/>
        <v>0.44081570070530512</v>
      </c>
      <c r="J28" s="12">
        <f t="shared" si="16"/>
        <v>0.5877542676070735</v>
      </c>
      <c r="K28" s="12">
        <f t="shared" si="17"/>
        <v>0.73469283450884193</v>
      </c>
      <c r="L28" s="12">
        <f t="shared" si="18"/>
        <v>0.88163140141061025</v>
      </c>
    </row>
    <row r="29" spans="1:12" s="5" customFormat="1">
      <c r="A29" s="46">
        <v>45</v>
      </c>
      <c r="B29" s="7" t="s">
        <v>36</v>
      </c>
      <c r="C29" s="7">
        <f t="shared" si="10"/>
        <v>2700</v>
      </c>
      <c r="D29" s="8">
        <f t="shared" si="11"/>
        <v>124.19503219871206</v>
      </c>
      <c r="E29" s="9">
        <f t="shared" si="9"/>
        <v>8.6246550137994482E-2</v>
      </c>
      <c r="F29" s="10">
        <f t="shared" si="12"/>
        <v>1.7249310027598894</v>
      </c>
      <c r="G29" s="11">
        <f t="shared" si="13"/>
        <v>0.14374425022999079</v>
      </c>
      <c r="H29" s="12">
        <f t="shared" si="14"/>
        <v>0.28748850045998159</v>
      </c>
      <c r="I29" s="12">
        <f t="shared" si="15"/>
        <v>0.43123275068997236</v>
      </c>
      <c r="J29" s="12">
        <f t="shared" si="16"/>
        <v>0.57497700091996318</v>
      </c>
      <c r="K29" s="12">
        <f t="shared" si="17"/>
        <v>0.718721251149954</v>
      </c>
      <c r="L29" s="12">
        <f t="shared" si="18"/>
        <v>0.86246550137994471</v>
      </c>
    </row>
    <row r="30" spans="1:12" s="5" customFormat="1">
      <c r="A30" s="46">
        <v>44</v>
      </c>
      <c r="B30" s="7" t="s">
        <v>36</v>
      </c>
      <c r="C30" s="7">
        <f t="shared" si="10"/>
        <v>2640</v>
      </c>
      <c r="D30" s="8">
        <f t="shared" si="11"/>
        <v>121.43514259429624</v>
      </c>
      <c r="E30" s="9">
        <f t="shared" si="9"/>
        <v>8.4329960134927939E-2</v>
      </c>
      <c r="F30" s="10">
        <f t="shared" si="12"/>
        <v>1.686599202698559</v>
      </c>
      <c r="G30" s="11">
        <f t="shared" si="13"/>
        <v>0.14054993355821324</v>
      </c>
      <c r="H30" s="12">
        <f t="shared" si="14"/>
        <v>0.28109986711642648</v>
      </c>
      <c r="I30" s="12">
        <f t="shared" si="15"/>
        <v>0.42164980067463975</v>
      </c>
      <c r="J30" s="12">
        <f t="shared" si="16"/>
        <v>0.56219973423285297</v>
      </c>
      <c r="K30" s="12">
        <f t="shared" si="17"/>
        <v>0.70274966779106618</v>
      </c>
      <c r="L30" s="12">
        <f t="shared" si="18"/>
        <v>0.8432996013492795</v>
      </c>
    </row>
    <row r="31" spans="1:12" s="5" customFormat="1">
      <c r="A31" s="46">
        <v>43</v>
      </c>
      <c r="B31" s="7" t="s">
        <v>36</v>
      </c>
      <c r="C31" s="7">
        <f t="shared" si="10"/>
        <v>2580</v>
      </c>
      <c r="D31" s="8">
        <f t="shared" si="11"/>
        <v>118.67525298988042</v>
      </c>
      <c r="E31" s="9">
        <f t="shared" si="9"/>
        <v>8.241337013186141E-2</v>
      </c>
      <c r="F31" s="10">
        <f t="shared" si="12"/>
        <v>1.6482674026372282</v>
      </c>
      <c r="G31" s="11">
        <f t="shared" si="13"/>
        <v>0.13735561688643569</v>
      </c>
      <c r="H31" s="12">
        <f t="shared" si="14"/>
        <v>0.27471123377287138</v>
      </c>
      <c r="I31" s="12">
        <f t="shared" si="15"/>
        <v>0.41206685065930704</v>
      </c>
      <c r="J31" s="12">
        <f t="shared" si="16"/>
        <v>0.54942246754574275</v>
      </c>
      <c r="K31" s="12">
        <f t="shared" si="17"/>
        <v>0.68677808443217847</v>
      </c>
      <c r="L31" s="12">
        <f t="shared" si="18"/>
        <v>0.82413370131861408</v>
      </c>
    </row>
    <row r="32" spans="1:12" s="5" customFormat="1">
      <c r="A32" s="46">
        <v>42</v>
      </c>
      <c r="B32" s="7" t="s">
        <v>36</v>
      </c>
      <c r="C32" s="7">
        <f t="shared" si="10"/>
        <v>2520</v>
      </c>
      <c r="D32" s="8">
        <f t="shared" si="11"/>
        <v>115.91536338546459</v>
      </c>
      <c r="E32" s="9">
        <f t="shared" si="9"/>
        <v>8.0496780128794854E-2</v>
      </c>
      <c r="F32" s="10">
        <f t="shared" si="12"/>
        <v>1.6099356025758969</v>
      </c>
      <c r="G32" s="11">
        <f t="shared" si="13"/>
        <v>0.13416130021465808</v>
      </c>
      <c r="H32" s="12">
        <f t="shared" si="14"/>
        <v>0.26832260042931616</v>
      </c>
      <c r="I32" s="12">
        <f t="shared" si="15"/>
        <v>0.40248390064397421</v>
      </c>
      <c r="J32" s="12">
        <f t="shared" si="16"/>
        <v>0.53664520085863232</v>
      </c>
      <c r="K32" s="12">
        <f t="shared" si="17"/>
        <v>0.67080650107329043</v>
      </c>
      <c r="L32" s="12">
        <f t="shared" si="18"/>
        <v>0.80496780128794843</v>
      </c>
    </row>
    <row r="33" spans="1:12" s="5" customFormat="1">
      <c r="A33" s="46">
        <v>41</v>
      </c>
      <c r="B33" s="7" t="s">
        <v>36</v>
      </c>
      <c r="C33" s="7">
        <f t="shared" si="10"/>
        <v>2460</v>
      </c>
      <c r="D33" s="8">
        <f t="shared" si="11"/>
        <v>113.15547378104877</v>
      </c>
      <c r="E33" s="9">
        <f t="shared" si="9"/>
        <v>7.8580190125728311E-2</v>
      </c>
      <c r="F33" s="10">
        <f t="shared" si="12"/>
        <v>1.5716038025145664</v>
      </c>
      <c r="G33" s="11">
        <f t="shared" si="13"/>
        <v>0.13096698354288053</v>
      </c>
      <c r="H33" s="12">
        <f t="shared" si="14"/>
        <v>0.26193396708576105</v>
      </c>
      <c r="I33" s="12">
        <f t="shared" si="15"/>
        <v>0.39290095062864161</v>
      </c>
      <c r="J33" s="12">
        <f t="shared" si="16"/>
        <v>0.52386793417152211</v>
      </c>
      <c r="K33" s="12">
        <f t="shared" si="17"/>
        <v>0.65483491771440261</v>
      </c>
      <c r="L33" s="12">
        <f t="shared" si="18"/>
        <v>0.78580190125728322</v>
      </c>
    </row>
    <row r="34" spans="1:12" s="5" customFormat="1">
      <c r="A34" s="47">
        <v>40</v>
      </c>
      <c r="B34" s="7" t="s">
        <v>36</v>
      </c>
      <c r="C34" s="7">
        <f t="shared" si="10"/>
        <v>2400</v>
      </c>
      <c r="D34" s="8">
        <f t="shared" si="11"/>
        <v>110.39558417663292</v>
      </c>
      <c r="E34" s="9">
        <f t="shared" si="9"/>
        <v>7.6663600122661754E-2</v>
      </c>
      <c r="F34" s="10">
        <f t="shared" si="12"/>
        <v>1.5332720024532351</v>
      </c>
      <c r="G34" s="11">
        <f t="shared" si="13"/>
        <v>0.12777266687110292</v>
      </c>
      <c r="H34" s="12">
        <f t="shared" si="14"/>
        <v>0.25554533374220584</v>
      </c>
      <c r="I34" s="12">
        <f t="shared" si="15"/>
        <v>0.38331800061330878</v>
      </c>
      <c r="J34" s="12">
        <f t="shared" si="16"/>
        <v>0.51109066748441168</v>
      </c>
      <c r="K34" s="12">
        <f t="shared" si="17"/>
        <v>0.63886333435551457</v>
      </c>
      <c r="L34" s="12">
        <f t="shared" si="18"/>
        <v>0.76663600122661757</v>
      </c>
    </row>
    <row r="35" spans="1:12" s="5" customFormat="1">
      <c r="A35" s="47">
        <v>39</v>
      </c>
      <c r="B35" s="7" t="s">
        <v>36</v>
      </c>
      <c r="C35" s="7">
        <f t="shared" si="10"/>
        <v>2340</v>
      </c>
      <c r="D35" s="8">
        <f t="shared" si="11"/>
        <v>107.6356945722171</v>
      </c>
      <c r="E35" s="9">
        <f t="shared" si="9"/>
        <v>7.4747010119595211E-2</v>
      </c>
      <c r="F35" s="10">
        <f t="shared" si="12"/>
        <v>1.4949402023919043</v>
      </c>
      <c r="G35" s="11">
        <f t="shared" si="13"/>
        <v>0.12457835019932535</v>
      </c>
      <c r="H35" s="12">
        <f t="shared" si="14"/>
        <v>0.2491567003986507</v>
      </c>
      <c r="I35" s="12">
        <f t="shared" si="15"/>
        <v>0.37373505059797607</v>
      </c>
      <c r="J35" s="12">
        <f t="shared" si="16"/>
        <v>0.49831340079730141</v>
      </c>
      <c r="K35" s="12">
        <f t="shared" si="17"/>
        <v>0.62289175099662675</v>
      </c>
      <c r="L35" s="12">
        <f t="shared" si="18"/>
        <v>0.74747010119595214</v>
      </c>
    </row>
    <row r="36" spans="1:12" s="5" customFormat="1">
      <c r="A36" s="47">
        <v>38</v>
      </c>
      <c r="B36" s="7" t="s">
        <v>36</v>
      </c>
      <c r="C36" s="7">
        <f t="shared" si="10"/>
        <v>2280</v>
      </c>
      <c r="D36" s="8">
        <f t="shared" si="11"/>
        <v>104.87580496780129</v>
      </c>
      <c r="E36" s="9">
        <f t="shared" si="9"/>
        <v>7.2830420116528669E-2</v>
      </c>
      <c r="F36" s="10">
        <f t="shared" si="12"/>
        <v>1.4566084023305734</v>
      </c>
      <c r="G36" s="11">
        <f t="shared" si="13"/>
        <v>0.12138403352754779</v>
      </c>
      <c r="H36" s="12">
        <f t="shared" si="14"/>
        <v>0.24276806705509557</v>
      </c>
      <c r="I36" s="12">
        <f t="shared" si="15"/>
        <v>0.36415210058264336</v>
      </c>
      <c r="J36" s="12">
        <f t="shared" si="16"/>
        <v>0.48553613411019114</v>
      </c>
      <c r="K36" s="12">
        <f t="shared" si="17"/>
        <v>0.60692016763773893</v>
      </c>
      <c r="L36" s="12">
        <f t="shared" si="18"/>
        <v>0.72830420116528671</v>
      </c>
    </row>
    <row r="37" spans="1:12" s="5" customFormat="1">
      <c r="A37" s="47">
        <v>37</v>
      </c>
      <c r="B37" s="7" t="s">
        <v>36</v>
      </c>
      <c r="C37" s="7">
        <f t="shared" si="10"/>
        <v>2220</v>
      </c>
      <c r="D37" s="8">
        <f t="shared" si="11"/>
        <v>102.11591536338547</v>
      </c>
      <c r="E37" s="9">
        <f t="shared" si="9"/>
        <v>7.091383011346214E-2</v>
      </c>
      <c r="F37" s="10">
        <f t="shared" si="12"/>
        <v>1.4182766022692428</v>
      </c>
      <c r="G37" s="11">
        <f t="shared" si="13"/>
        <v>0.11818971685577023</v>
      </c>
      <c r="H37" s="12">
        <f t="shared" si="14"/>
        <v>0.23637943371154047</v>
      </c>
      <c r="I37" s="12">
        <f t="shared" si="15"/>
        <v>0.3545691505673107</v>
      </c>
      <c r="J37" s="12">
        <f t="shared" si="16"/>
        <v>0.47275886742308093</v>
      </c>
      <c r="K37" s="12">
        <f t="shared" si="17"/>
        <v>0.59094858427885111</v>
      </c>
      <c r="L37" s="12">
        <f t="shared" si="18"/>
        <v>0.7091383011346214</v>
      </c>
    </row>
    <row r="38" spans="1:12" s="5" customFormat="1">
      <c r="A38" s="47">
        <v>36</v>
      </c>
      <c r="B38" s="7" t="s">
        <v>36</v>
      </c>
      <c r="C38" s="7">
        <f t="shared" si="10"/>
        <v>2160</v>
      </c>
      <c r="D38" s="8">
        <f t="shared" si="11"/>
        <v>99.35602575896965</v>
      </c>
      <c r="E38" s="9">
        <f t="shared" si="9"/>
        <v>6.8997240110395583E-2</v>
      </c>
      <c r="F38" s="10">
        <f t="shared" si="12"/>
        <v>1.3799448022079117</v>
      </c>
      <c r="G38" s="11">
        <f t="shared" si="13"/>
        <v>0.11499540018399264</v>
      </c>
      <c r="H38" s="12">
        <f t="shared" si="14"/>
        <v>0.22999080036798528</v>
      </c>
      <c r="I38" s="12">
        <f t="shared" si="15"/>
        <v>0.34498620055197793</v>
      </c>
      <c r="J38" s="12">
        <f t="shared" si="16"/>
        <v>0.45998160073597055</v>
      </c>
      <c r="K38" s="12">
        <f t="shared" si="17"/>
        <v>0.57497700091996318</v>
      </c>
      <c r="L38" s="12">
        <f t="shared" si="18"/>
        <v>0.68997240110395586</v>
      </c>
    </row>
    <row r="39" spans="1:12" s="5" customFormat="1">
      <c r="A39" s="46">
        <v>35</v>
      </c>
      <c r="B39" s="7" t="s">
        <v>36</v>
      </c>
      <c r="C39" s="7">
        <f t="shared" si="10"/>
        <v>2100</v>
      </c>
      <c r="D39" s="8">
        <f t="shared" si="11"/>
        <v>96.596136154553818</v>
      </c>
      <c r="E39" s="9">
        <f t="shared" si="9"/>
        <v>6.708065010732904E-2</v>
      </c>
      <c r="F39" s="10">
        <f t="shared" si="12"/>
        <v>1.3416130021465809</v>
      </c>
      <c r="G39" s="11">
        <f t="shared" si="13"/>
        <v>0.11180108351221507</v>
      </c>
      <c r="H39" s="12">
        <f t="shared" si="14"/>
        <v>0.22360216702443014</v>
      </c>
      <c r="I39" s="12">
        <f t="shared" si="15"/>
        <v>0.33540325053664521</v>
      </c>
      <c r="J39" s="12">
        <f t="shared" si="16"/>
        <v>0.44720433404886029</v>
      </c>
      <c r="K39" s="12">
        <f t="shared" si="17"/>
        <v>0.55900541756107536</v>
      </c>
      <c r="L39" s="12">
        <f t="shared" si="18"/>
        <v>0.67080650107329043</v>
      </c>
    </row>
    <row r="40" spans="1:12" s="5" customFormat="1">
      <c r="A40" s="46">
        <v>34</v>
      </c>
      <c r="B40" s="7" t="s">
        <v>36</v>
      </c>
      <c r="C40" s="7">
        <f t="shared" si="10"/>
        <v>2040</v>
      </c>
      <c r="D40" s="8">
        <f t="shared" si="11"/>
        <v>93.836246550138</v>
      </c>
      <c r="E40" s="9">
        <f t="shared" si="9"/>
        <v>6.5164060104262497E-2</v>
      </c>
      <c r="F40" s="10">
        <f t="shared" si="12"/>
        <v>1.30328120208525</v>
      </c>
      <c r="G40" s="11">
        <f t="shared" si="13"/>
        <v>0.1086067668404375</v>
      </c>
      <c r="H40" s="12">
        <f t="shared" si="14"/>
        <v>0.21721353368087501</v>
      </c>
      <c r="I40" s="12">
        <f t="shared" si="15"/>
        <v>0.3258203005213125</v>
      </c>
      <c r="J40" s="12">
        <f t="shared" si="16"/>
        <v>0.43442706736175002</v>
      </c>
      <c r="K40" s="12">
        <f t="shared" si="17"/>
        <v>0.54303383420218754</v>
      </c>
      <c r="L40" s="12">
        <f t="shared" si="18"/>
        <v>0.651640601042625</v>
      </c>
    </row>
    <row r="41" spans="1:12" s="5" customFormat="1">
      <c r="A41" s="46">
        <v>33</v>
      </c>
      <c r="B41" s="7" t="s">
        <v>36</v>
      </c>
      <c r="C41" s="7">
        <f t="shared" si="10"/>
        <v>1980</v>
      </c>
      <c r="D41" s="8">
        <f t="shared" si="11"/>
        <v>91.076356945722168</v>
      </c>
      <c r="E41" s="9">
        <f t="shared" si="9"/>
        <v>6.3247470101195954E-2</v>
      </c>
      <c r="F41" s="10">
        <f t="shared" si="12"/>
        <v>1.2649494020239191</v>
      </c>
      <c r="G41" s="11">
        <f t="shared" si="13"/>
        <v>0.10541245016865992</v>
      </c>
      <c r="H41" s="12">
        <f t="shared" si="14"/>
        <v>0.21082490033731985</v>
      </c>
      <c r="I41" s="12">
        <f t="shared" si="15"/>
        <v>0.31623735050597979</v>
      </c>
      <c r="J41" s="12">
        <f t="shared" si="16"/>
        <v>0.4216498006746397</v>
      </c>
      <c r="K41" s="12">
        <f t="shared" si="17"/>
        <v>0.52706225084329961</v>
      </c>
      <c r="L41" s="12">
        <f t="shared" si="18"/>
        <v>0.63247470101195957</v>
      </c>
    </row>
    <row r="42" spans="1:12" s="5" customFormat="1">
      <c r="A42" s="46">
        <v>32</v>
      </c>
      <c r="B42" s="7" t="s">
        <v>36</v>
      </c>
      <c r="C42" s="7">
        <f t="shared" si="10"/>
        <v>1920</v>
      </c>
      <c r="D42" s="8">
        <f t="shared" si="11"/>
        <v>88.31646734130635</v>
      </c>
      <c r="E42" s="9">
        <f t="shared" si="9"/>
        <v>6.1330880098129405E-2</v>
      </c>
      <c r="F42" s="10">
        <f t="shared" si="12"/>
        <v>1.2266176019625881</v>
      </c>
      <c r="G42" s="11">
        <f t="shared" si="13"/>
        <v>0.10221813349688234</v>
      </c>
      <c r="H42" s="12">
        <f t="shared" si="14"/>
        <v>0.20443626699376469</v>
      </c>
      <c r="I42" s="12">
        <f t="shared" si="15"/>
        <v>0.30665440049064702</v>
      </c>
      <c r="J42" s="12">
        <f t="shared" si="16"/>
        <v>0.40887253398752937</v>
      </c>
      <c r="K42" s="12">
        <f t="shared" si="17"/>
        <v>0.51109066748441168</v>
      </c>
      <c r="L42" s="12">
        <f t="shared" si="18"/>
        <v>0.61330880098129403</v>
      </c>
    </row>
    <row r="43" spans="1:12" s="5" customFormat="1">
      <c r="A43" s="46">
        <v>31</v>
      </c>
      <c r="B43" s="7" t="s">
        <v>36</v>
      </c>
      <c r="C43" s="7">
        <f t="shared" si="10"/>
        <v>1860</v>
      </c>
      <c r="D43" s="8">
        <f t="shared" si="11"/>
        <v>85.556577736890532</v>
      </c>
      <c r="E43" s="9">
        <f t="shared" si="9"/>
        <v>5.9414290095062869E-2</v>
      </c>
      <c r="F43" s="10">
        <f t="shared" si="12"/>
        <v>1.1882858019012574</v>
      </c>
      <c r="G43" s="11">
        <f t="shared" si="13"/>
        <v>9.9023816825104791E-2</v>
      </c>
      <c r="H43" s="12">
        <f t="shared" si="14"/>
        <v>0.19804763365020958</v>
      </c>
      <c r="I43" s="12">
        <f t="shared" si="15"/>
        <v>0.29707145047531436</v>
      </c>
      <c r="J43" s="12">
        <f t="shared" si="16"/>
        <v>0.39609526730041916</v>
      </c>
      <c r="K43" s="12">
        <f t="shared" si="17"/>
        <v>0.49511908412552397</v>
      </c>
      <c r="L43" s="12">
        <f t="shared" si="18"/>
        <v>0.59414290095062872</v>
      </c>
    </row>
    <row r="44" spans="1:12" s="5" customFormat="1">
      <c r="A44" s="47">
        <v>30</v>
      </c>
      <c r="B44" s="7" t="s">
        <v>36</v>
      </c>
      <c r="C44" s="7">
        <f t="shared" si="10"/>
        <v>1800</v>
      </c>
      <c r="D44" s="8">
        <f t="shared" si="11"/>
        <v>82.796688132474713</v>
      </c>
      <c r="E44" s="9">
        <f t="shared" si="9"/>
        <v>5.7497700091996326E-2</v>
      </c>
      <c r="F44" s="10">
        <f t="shared" si="12"/>
        <v>1.1499540018399266</v>
      </c>
      <c r="G44" s="11">
        <f t="shared" si="13"/>
        <v>9.582950015332721E-2</v>
      </c>
      <c r="H44" s="12">
        <f t="shared" si="14"/>
        <v>0.19165900030665442</v>
      </c>
      <c r="I44" s="12">
        <f t="shared" si="15"/>
        <v>0.28748850045998164</v>
      </c>
      <c r="J44" s="12">
        <f t="shared" si="16"/>
        <v>0.38331800061330884</v>
      </c>
      <c r="K44" s="12">
        <f t="shared" si="17"/>
        <v>0.47914750076663604</v>
      </c>
      <c r="L44" s="12">
        <f t="shared" si="18"/>
        <v>0.57497700091996329</v>
      </c>
    </row>
    <row r="45" spans="1:12" s="5" customFormat="1">
      <c r="A45" s="47">
        <v>29</v>
      </c>
      <c r="B45" s="7" t="s">
        <v>36</v>
      </c>
      <c r="C45" s="7">
        <f t="shared" si="10"/>
        <v>1740</v>
      </c>
      <c r="D45" s="8">
        <f t="shared" si="11"/>
        <v>80.036798528058881</v>
      </c>
      <c r="E45" s="9">
        <f t="shared" si="9"/>
        <v>5.5581110088929776E-2</v>
      </c>
      <c r="F45" s="10">
        <f t="shared" si="12"/>
        <v>1.1116222017785955</v>
      </c>
      <c r="G45" s="11">
        <f t="shared" si="13"/>
        <v>9.2635183481549629E-2</v>
      </c>
      <c r="H45" s="12">
        <f t="shared" si="14"/>
        <v>0.18527036696309926</v>
      </c>
      <c r="I45" s="12">
        <f t="shared" si="15"/>
        <v>0.27790555044464887</v>
      </c>
      <c r="J45" s="12">
        <f t="shared" si="16"/>
        <v>0.37054073392619852</v>
      </c>
      <c r="K45" s="12">
        <f t="shared" si="17"/>
        <v>0.46317591740774816</v>
      </c>
      <c r="L45" s="12">
        <f t="shared" si="18"/>
        <v>0.55581110088929775</v>
      </c>
    </row>
    <row r="46" spans="1:12" s="5" customFormat="1">
      <c r="A46" s="47">
        <v>28</v>
      </c>
      <c r="B46" s="7" t="s">
        <v>36</v>
      </c>
      <c r="C46" s="7">
        <f t="shared" si="10"/>
        <v>1680</v>
      </c>
      <c r="D46" s="8">
        <f t="shared" si="11"/>
        <v>77.276908923643049</v>
      </c>
      <c r="E46" s="9">
        <f t="shared" si="9"/>
        <v>5.3664520085863227E-2</v>
      </c>
      <c r="F46" s="10">
        <f t="shared" si="12"/>
        <v>1.0732904017172644</v>
      </c>
      <c r="G46" s="11">
        <f t="shared" si="13"/>
        <v>8.9440866809772035E-2</v>
      </c>
      <c r="H46" s="12">
        <f t="shared" si="14"/>
        <v>0.17888173361954407</v>
      </c>
      <c r="I46" s="12">
        <f t="shared" si="15"/>
        <v>0.2683226004293161</v>
      </c>
      <c r="J46" s="12">
        <f t="shared" si="16"/>
        <v>0.35776346723908814</v>
      </c>
      <c r="K46" s="12">
        <f t="shared" si="17"/>
        <v>0.44720433404886017</v>
      </c>
      <c r="L46" s="12">
        <f t="shared" si="18"/>
        <v>0.53664520085863221</v>
      </c>
    </row>
    <row r="47" spans="1:12" s="5" customFormat="1">
      <c r="A47" s="47">
        <v>27</v>
      </c>
      <c r="B47" s="7" t="s">
        <v>36</v>
      </c>
      <c r="C47" s="7">
        <f t="shared" si="10"/>
        <v>1620</v>
      </c>
      <c r="D47" s="8">
        <f t="shared" si="11"/>
        <v>74.517019319227231</v>
      </c>
      <c r="E47" s="9">
        <f t="shared" si="9"/>
        <v>5.1747930082796684E-2</v>
      </c>
      <c r="F47" s="10">
        <f t="shared" si="12"/>
        <v>1.0349586016559336</v>
      </c>
      <c r="G47" s="11">
        <f t="shared" si="13"/>
        <v>8.6246550137994468E-2</v>
      </c>
      <c r="H47" s="12">
        <f t="shared" si="14"/>
        <v>0.17249310027598894</v>
      </c>
      <c r="I47" s="12">
        <f t="shared" si="15"/>
        <v>0.25873965041398339</v>
      </c>
      <c r="J47" s="12">
        <f t="shared" si="16"/>
        <v>0.34498620055197787</v>
      </c>
      <c r="K47" s="12">
        <f t="shared" si="17"/>
        <v>0.43123275068997236</v>
      </c>
      <c r="L47" s="12">
        <f t="shared" si="18"/>
        <v>0.51747930082796678</v>
      </c>
    </row>
    <row r="48" spans="1:12" s="5" customFormat="1">
      <c r="A48" s="47">
        <v>26</v>
      </c>
      <c r="B48" s="7" t="s">
        <v>36</v>
      </c>
      <c r="C48" s="7">
        <f t="shared" si="10"/>
        <v>1560</v>
      </c>
      <c r="D48" s="8">
        <f t="shared" si="11"/>
        <v>71.757129714811413</v>
      </c>
      <c r="E48" s="9">
        <f t="shared" si="9"/>
        <v>4.9831340079730148E-2</v>
      </c>
      <c r="F48" s="10">
        <f t="shared" si="12"/>
        <v>0.99662680159460293</v>
      </c>
      <c r="G48" s="11">
        <f t="shared" si="13"/>
        <v>8.3052233466216915E-2</v>
      </c>
      <c r="H48" s="12">
        <f t="shared" si="14"/>
        <v>0.16610446693243383</v>
      </c>
      <c r="I48" s="12">
        <f t="shared" si="15"/>
        <v>0.24915670039865073</v>
      </c>
      <c r="J48" s="12">
        <f t="shared" si="16"/>
        <v>0.33220893386486766</v>
      </c>
      <c r="K48" s="12">
        <f t="shared" si="17"/>
        <v>0.41526116733108459</v>
      </c>
      <c r="L48" s="12">
        <f t="shared" si="18"/>
        <v>0.49831340079730146</v>
      </c>
    </row>
    <row r="49" spans="1:12" s="5" customFormat="1">
      <c r="A49" s="46">
        <v>25</v>
      </c>
      <c r="B49" s="7" t="s">
        <v>36</v>
      </c>
      <c r="C49" s="7">
        <f t="shared" si="10"/>
        <v>1500</v>
      </c>
      <c r="D49" s="8">
        <f t="shared" si="11"/>
        <v>68.997240110395595</v>
      </c>
      <c r="E49" s="9">
        <f t="shared" si="9"/>
        <v>4.7914750076663605E-2</v>
      </c>
      <c r="F49" s="10">
        <f t="shared" si="12"/>
        <v>0.95829500153327207</v>
      </c>
      <c r="G49" s="11">
        <f t="shared" si="13"/>
        <v>7.9857916794439335E-2</v>
      </c>
      <c r="H49" s="12">
        <f t="shared" si="14"/>
        <v>0.15971583358887867</v>
      </c>
      <c r="I49" s="12">
        <f t="shared" si="15"/>
        <v>0.23957375038331802</v>
      </c>
      <c r="J49" s="12">
        <f t="shared" si="16"/>
        <v>0.31943166717775734</v>
      </c>
      <c r="K49" s="12">
        <f t="shared" si="17"/>
        <v>0.39928958397219666</v>
      </c>
      <c r="L49" s="12">
        <f t="shared" si="18"/>
        <v>0.47914750076663604</v>
      </c>
    </row>
    <row r="50" spans="1:12" s="5" customFormat="1">
      <c r="A50" s="46">
        <v>24</v>
      </c>
      <c r="B50" s="7" t="s">
        <v>36</v>
      </c>
      <c r="C50" s="7">
        <f t="shared" si="10"/>
        <v>1440</v>
      </c>
      <c r="D50" s="8">
        <f t="shared" si="11"/>
        <v>66.237350505979762</v>
      </c>
      <c r="E50" s="9">
        <f t="shared" si="9"/>
        <v>4.5998160073597055E-2</v>
      </c>
      <c r="F50" s="10">
        <f t="shared" si="12"/>
        <v>0.91996320147194099</v>
      </c>
      <c r="G50" s="11">
        <f t="shared" si="13"/>
        <v>7.6663600122661754E-2</v>
      </c>
      <c r="H50" s="12">
        <f t="shared" si="14"/>
        <v>0.15332720024532351</v>
      </c>
      <c r="I50" s="12">
        <f t="shared" si="15"/>
        <v>0.22999080036798525</v>
      </c>
      <c r="J50" s="12">
        <f t="shared" si="16"/>
        <v>0.30665440049064702</v>
      </c>
      <c r="K50" s="12">
        <f t="shared" si="17"/>
        <v>0.38331800061330878</v>
      </c>
      <c r="L50" s="12">
        <f t="shared" si="18"/>
        <v>0.4599816007359705</v>
      </c>
    </row>
    <row r="51" spans="1:12" s="5" customFormat="1">
      <c r="A51" s="46">
        <v>23</v>
      </c>
      <c r="B51" s="7" t="s">
        <v>36</v>
      </c>
      <c r="C51" s="7">
        <f t="shared" si="10"/>
        <v>1380</v>
      </c>
      <c r="D51" s="8">
        <f t="shared" si="11"/>
        <v>63.477460901563937</v>
      </c>
      <c r="E51" s="9">
        <f t="shared" si="9"/>
        <v>4.4081570070530512E-2</v>
      </c>
      <c r="F51" s="10">
        <f t="shared" si="12"/>
        <v>0.88163140141061025</v>
      </c>
      <c r="G51" s="11">
        <f t="shared" si="13"/>
        <v>7.3469283450884187E-2</v>
      </c>
      <c r="H51" s="12">
        <f t="shared" si="14"/>
        <v>0.14693856690176837</v>
      </c>
      <c r="I51" s="12">
        <f t="shared" si="15"/>
        <v>0.22040785035265256</v>
      </c>
      <c r="J51" s="12">
        <f t="shared" si="16"/>
        <v>0.29387713380353675</v>
      </c>
      <c r="K51" s="12">
        <f t="shared" si="17"/>
        <v>0.36734641725442096</v>
      </c>
      <c r="L51" s="12">
        <f t="shared" si="18"/>
        <v>0.44081570070530512</v>
      </c>
    </row>
    <row r="52" spans="1:12" s="5" customFormat="1">
      <c r="A52" s="46">
        <v>22</v>
      </c>
      <c r="B52" s="7" t="s">
        <v>36</v>
      </c>
      <c r="C52" s="7">
        <f t="shared" si="10"/>
        <v>1320</v>
      </c>
      <c r="D52" s="8">
        <f t="shared" si="11"/>
        <v>60.717571297148119</v>
      </c>
      <c r="E52" s="9">
        <f t="shared" si="9"/>
        <v>4.216498006746397E-2</v>
      </c>
      <c r="F52" s="10">
        <f t="shared" si="12"/>
        <v>0.8432996013492795</v>
      </c>
      <c r="G52" s="11">
        <f t="shared" si="13"/>
        <v>7.0274966779106621E-2</v>
      </c>
      <c r="H52" s="12">
        <f t="shared" si="14"/>
        <v>0.14054993355821324</v>
      </c>
      <c r="I52" s="12">
        <f t="shared" si="15"/>
        <v>0.21082490033731988</v>
      </c>
      <c r="J52" s="12">
        <f t="shared" si="16"/>
        <v>0.28109986711642648</v>
      </c>
      <c r="K52" s="12">
        <f t="shared" si="17"/>
        <v>0.35137483389553309</v>
      </c>
      <c r="L52" s="12">
        <f t="shared" si="18"/>
        <v>0.42164980067463975</v>
      </c>
    </row>
    <row r="53" spans="1:12" s="5" customFormat="1">
      <c r="A53" s="46">
        <v>21</v>
      </c>
      <c r="B53" s="7" t="s">
        <v>36</v>
      </c>
      <c r="C53" s="7">
        <f t="shared" si="10"/>
        <v>1260</v>
      </c>
      <c r="D53" s="8">
        <f t="shared" si="11"/>
        <v>57.957681692732294</v>
      </c>
      <c r="E53" s="9">
        <f t="shared" si="9"/>
        <v>4.0248390064397427E-2</v>
      </c>
      <c r="F53" s="10">
        <f t="shared" si="12"/>
        <v>0.80496780128794843</v>
      </c>
      <c r="G53" s="11">
        <f t="shared" si="13"/>
        <v>6.708065010732904E-2</v>
      </c>
      <c r="H53" s="12">
        <f t="shared" si="14"/>
        <v>0.13416130021465808</v>
      </c>
      <c r="I53" s="12">
        <f t="shared" si="15"/>
        <v>0.20124195032198711</v>
      </c>
      <c r="J53" s="12">
        <f t="shared" si="16"/>
        <v>0.26832260042931616</v>
      </c>
      <c r="K53" s="12">
        <f t="shared" si="17"/>
        <v>0.33540325053664521</v>
      </c>
      <c r="L53" s="12">
        <f t="shared" si="18"/>
        <v>0.40248390064397421</v>
      </c>
    </row>
    <row r="54" spans="1:12" s="5" customFormat="1">
      <c r="A54" s="47">
        <v>20</v>
      </c>
      <c r="B54" s="13" t="s">
        <v>36</v>
      </c>
      <c r="C54" s="7">
        <f t="shared" si="10"/>
        <v>1200</v>
      </c>
      <c r="D54" s="8">
        <f t="shared" si="11"/>
        <v>55.197792088316461</v>
      </c>
      <c r="E54" s="9">
        <f t="shared" si="9"/>
        <v>3.8331800061330877E-2</v>
      </c>
      <c r="F54" s="10">
        <f t="shared" si="12"/>
        <v>0.76663600122661757</v>
      </c>
      <c r="G54" s="11">
        <f t="shared" si="13"/>
        <v>6.3886333435551459E-2</v>
      </c>
      <c r="H54" s="12">
        <f t="shared" si="14"/>
        <v>0.12777266687110292</v>
      </c>
      <c r="I54" s="12">
        <f t="shared" si="15"/>
        <v>0.19165900030665439</v>
      </c>
      <c r="J54" s="12">
        <f t="shared" si="16"/>
        <v>0.25554533374220584</v>
      </c>
      <c r="K54" s="12">
        <f t="shared" si="17"/>
        <v>0.31943166717775728</v>
      </c>
      <c r="L54" s="12">
        <f t="shared" si="18"/>
        <v>0.38331800061330878</v>
      </c>
    </row>
    <row r="55" spans="1:12" s="5" customFormat="1">
      <c r="A55" s="47">
        <v>19</v>
      </c>
      <c r="B55" s="13" t="s">
        <v>36</v>
      </c>
      <c r="C55" s="7">
        <f t="shared" si="10"/>
        <v>1140</v>
      </c>
      <c r="D55" s="8">
        <f t="shared" si="11"/>
        <v>52.437902483900643</v>
      </c>
      <c r="E55" s="9">
        <f t="shared" si="9"/>
        <v>3.6415210058264334E-2</v>
      </c>
      <c r="F55" s="10">
        <f t="shared" si="12"/>
        <v>0.72830420116528671</v>
      </c>
      <c r="G55" s="11">
        <f t="shared" si="13"/>
        <v>6.0692016763773893E-2</v>
      </c>
      <c r="H55" s="12">
        <f t="shared" si="14"/>
        <v>0.12138403352754779</v>
      </c>
      <c r="I55" s="12">
        <f t="shared" si="15"/>
        <v>0.18207605029132168</v>
      </c>
      <c r="J55" s="12">
        <f t="shared" si="16"/>
        <v>0.24276806705509557</v>
      </c>
      <c r="K55" s="12">
        <f t="shared" si="17"/>
        <v>0.30346008381886946</v>
      </c>
      <c r="L55" s="12">
        <f t="shared" si="18"/>
        <v>0.36415210058264336</v>
      </c>
    </row>
    <row r="56" spans="1:12" s="5" customFormat="1">
      <c r="A56" s="47">
        <v>18</v>
      </c>
      <c r="B56" s="13" t="s">
        <v>36</v>
      </c>
      <c r="C56" s="7">
        <f t="shared" si="10"/>
        <v>1080</v>
      </c>
      <c r="D56" s="8">
        <f t="shared" si="11"/>
        <v>49.678012879484825</v>
      </c>
      <c r="E56" s="9">
        <f t="shared" si="9"/>
        <v>3.4498620055197791E-2</v>
      </c>
      <c r="F56" s="10">
        <f t="shared" si="12"/>
        <v>0.68997240110395586</v>
      </c>
      <c r="G56" s="11">
        <f t="shared" si="13"/>
        <v>5.7497700091996319E-2</v>
      </c>
      <c r="H56" s="12">
        <f t="shared" si="14"/>
        <v>0.11499540018399264</v>
      </c>
      <c r="I56" s="12">
        <f t="shared" si="15"/>
        <v>0.17249310027598896</v>
      </c>
      <c r="J56" s="12">
        <f t="shared" si="16"/>
        <v>0.22999080036798528</v>
      </c>
      <c r="K56" s="12">
        <f t="shared" si="17"/>
        <v>0.28748850045998159</v>
      </c>
      <c r="L56" s="12">
        <f t="shared" si="18"/>
        <v>0.34498620055197793</v>
      </c>
    </row>
    <row r="57" spans="1:12" s="5" customFormat="1">
      <c r="A57" s="47">
        <v>17</v>
      </c>
      <c r="B57" s="13" t="s">
        <v>36</v>
      </c>
      <c r="C57" s="7">
        <f t="shared" si="10"/>
        <v>1020</v>
      </c>
      <c r="D57" s="8">
        <f t="shared" si="11"/>
        <v>46.918123275069</v>
      </c>
      <c r="E57" s="9">
        <f t="shared" si="9"/>
        <v>3.2582030052131249E-2</v>
      </c>
      <c r="F57" s="10">
        <f t="shared" si="12"/>
        <v>0.651640601042625</v>
      </c>
      <c r="G57" s="11">
        <f t="shared" si="13"/>
        <v>5.4303383420218752E-2</v>
      </c>
      <c r="H57" s="12">
        <f t="shared" si="14"/>
        <v>0.1086067668404375</v>
      </c>
      <c r="I57" s="12">
        <f t="shared" si="15"/>
        <v>0.16291015026065625</v>
      </c>
      <c r="J57" s="12">
        <f t="shared" si="16"/>
        <v>0.21721353368087501</v>
      </c>
      <c r="K57" s="12">
        <f t="shared" si="17"/>
        <v>0.27151691710109377</v>
      </c>
      <c r="L57" s="12">
        <f t="shared" si="18"/>
        <v>0.3258203005213125</v>
      </c>
    </row>
    <row r="58" spans="1:12" s="5" customFormat="1">
      <c r="A58" s="47">
        <v>16</v>
      </c>
      <c r="B58" s="13" t="s">
        <v>36</v>
      </c>
      <c r="C58" s="7">
        <f t="shared" si="10"/>
        <v>960</v>
      </c>
      <c r="D58" s="8">
        <f t="shared" si="11"/>
        <v>44.158233670653175</v>
      </c>
      <c r="E58" s="9">
        <f t="shared" si="9"/>
        <v>3.0665440049064702E-2</v>
      </c>
      <c r="F58" s="10">
        <f t="shared" si="12"/>
        <v>0.61330880098129403</v>
      </c>
      <c r="G58" s="11">
        <f t="shared" si="13"/>
        <v>5.1109066748441172E-2</v>
      </c>
      <c r="H58" s="12">
        <f t="shared" si="14"/>
        <v>0.10221813349688234</v>
      </c>
      <c r="I58" s="12">
        <f t="shared" si="15"/>
        <v>0.15332720024532351</v>
      </c>
      <c r="J58" s="12">
        <f t="shared" si="16"/>
        <v>0.20443626699376469</v>
      </c>
      <c r="K58" s="12">
        <f t="shared" si="17"/>
        <v>0.25554533374220584</v>
      </c>
      <c r="L58" s="12">
        <f t="shared" si="18"/>
        <v>0.30665440049064702</v>
      </c>
    </row>
    <row r="59" spans="1:12" s="5" customFormat="1">
      <c r="A59" s="46">
        <v>15</v>
      </c>
      <c r="B59" s="13" t="s">
        <v>36</v>
      </c>
      <c r="C59" s="7">
        <f t="shared" si="10"/>
        <v>900</v>
      </c>
      <c r="D59" s="8">
        <f t="shared" si="11"/>
        <v>41.398344066237357</v>
      </c>
      <c r="E59" s="9">
        <f t="shared" si="9"/>
        <v>2.8748850045998163E-2</v>
      </c>
      <c r="F59" s="10">
        <f t="shared" si="12"/>
        <v>0.57497700091996329</v>
      </c>
      <c r="G59" s="11">
        <f t="shared" si="13"/>
        <v>4.7914750076663605E-2</v>
      </c>
      <c r="H59" s="12">
        <f t="shared" si="14"/>
        <v>9.582950015332721E-2</v>
      </c>
      <c r="I59" s="12">
        <f t="shared" si="15"/>
        <v>0.14374425022999082</v>
      </c>
      <c r="J59" s="12">
        <f t="shared" si="16"/>
        <v>0.19165900030665442</v>
      </c>
      <c r="K59" s="12">
        <f t="shared" si="17"/>
        <v>0.23957375038331802</v>
      </c>
      <c r="L59" s="12">
        <f t="shared" si="18"/>
        <v>0.28748850045998164</v>
      </c>
    </row>
    <row r="60" spans="1:12" s="5" customFormat="1">
      <c r="A60" s="46">
        <v>14</v>
      </c>
      <c r="B60" s="13" t="s">
        <v>36</v>
      </c>
      <c r="C60" s="7">
        <f t="shared" si="10"/>
        <v>840</v>
      </c>
      <c r="D60" s="8">
        <f t="shared" si="11"/>
        <v>38.638454461821524</v>
      </c>
      <c r="E60" s="9">
        <f t="shared" si="9"/>
        <v>2.6832260042931613E-2</v>
      </c>
      <c r="F60" s="10">
        <f t="shared" si="12"/>
        <v>0.53664520085863221</v>
      </c>
      <c r="G60" s="11">
        <f t="shared" si="13"/>
        <v>4.4720433404886017E-2</v>
      </c>
      <c r="H60" s="12">
        <f t="shared" si="14"/>
        <v>8.9440866809772035E-2</v>
      </c>
      <c r="I60" s="12">
        <f t="shared" si="15"/>
        <v>0.13416130021465805</v>
      </c>
      <c r="J60" s="12">
        <f t="shared" si="16"/>
        <v>0.17888173361954407</v>
      </c>
      <c r="K60" s="12">
        <f t="shared" si="17"/>
        <v>0.22360216702443009</v>
      </c>
      <c r="L60" s="12">
        <f t="shared" si="18"/>
        <v>0.2683226004293161</v>
      </c>
    </row>
    <row r="61" spans="1:12" s="5" customFormat="1">
      <c r="A61" s="46">
        <v>13</v>
      </c>
      <c r="B61" s="13" t="s">
        <v>36</v>
      </c>
      <c r="C61" s="7">
        <f t="shared" ref="C61:C73" si="29">A61*60</f>
        <v>780</v>
      </c>
      <c r="D61" s="8">
        <f t="shared" ref="D61:D68" si="30">C61/4.348/5</f>
        <v>35.878564857405706</v>
      </c>
      <c r="E61" s="9">
        <f t="shared" si="9"/>
        <v>2.4915670039865074E-2</v>
      </c>
      <c r="F61" s="10">
        <f t="shared" ref="F61:F68" si="31">G61*12</f>
        <v>0.49831340079730146</v>
      </c>
      <c r="G61" s="11">
        <f t="shared" ref="G61:G68" si="32">E61*20/12</f>
        <v>4.1526116733108458E-2</v>
      </c>
      <c r="H61" s="12">
        <f t="shared" ref="H61:H68" si="33">G61*2</f>
        <v>8.3052233466216915E-2</v>
      </c>
      <c r="I61" s="12">
        <f t="shared" ref="I61:I68" si="34">G61*3</f>
        <v>0.12457835019932537</v>
      </c>
      <c r="J61" s="12">
        <f t="shared" ref="J61:J68" si="35">G61*4</f>
        <v>0.16610446693243383</v>
      </c>
      <c r="K61" s="12">
        <f t="shared" ref="K61:K68" si="36">G61*5</f>
        <v>0.2076305836655423</v>
      </c>
      <c r="L61" s="12">
        <f t="shared" ref="L61:L68" si="37">G61*6</f>
        <v>0.24915670039865073</v>
      </c>
    </row>
    <row r="62" spans="1:12" s="5" customFormat="1">
      <c r="A62" s="46">
        <v>12</v>
      </c>
      <c r="B62" s="13" t="s">
        <v>36</v>
      </c>
      <c r="C62" s="7">
        <f t="shared" si="29"/>
        <v>720</v>
      </c>
      <c r="D62" s="8">
        <f t="shared" si="30"/>
        <v>33.118675252989881</v>
      </c>
      <c r="E62" s="9">
        <f t="shared" si="9"/>
        <v>2.2999080036798528E-2</v>
      </c>
      <c r="F62" s="10">
        <f t="shared" si="31"/>
        <v>0.4599816007359705</v>
      </c>
      <c r="G62" s="11">
        <f t="shared" si="32"/>
        <v>3.8331800061330877E-2</v>
      </c>
      <c r="H62" s="12">
        <f t="shared" si="33"/>
        <v>7.6663600122661754E-2</v>
      </c>
      <c r="I62" s="12">
        <f t="shared" si="34"/>
        <v>0.11499540018399262</v>
      </c>
      <c r="J62" s="12">
        <f t="shared" si="35"/>
        <v>0.15332720024532351</v>
      </c>
      <c r="K62" s="12">
        <f t="shared" si="36"/>
        <v>0.19165900030665439</v>
      </c>
      <c r="L62" s="12">
        <f t="shared" si="37"/>
        <v>0.22999080036798525</v>
      </c>
    </row>
    <row r="63" spans="1:12" s="5" customFormat="1">
      <c r="A63" s="46">
        <v>11</v>
      </c>
      <c r="B63" s="13" t="s">
        <v>36</v>
      </c>
      <c r="C63" s="7">
        <f t="shared" si="29"/>
        <v>660</v>
      </c>
      <c r="D63" s="8">
        <f t="shared" si="30"/>
        <v>30.358785648574059</v>
      </c>
      <c r="E63" s="9">
        <f t="shared" si="9"/>
        <v>2.1082490033731985E-2</v>
      </c>
      <c r="F63" s="10">
        <f t="shared" si="31"/>
        <v>0.42164980067463975</v>
      </c>
      <c r="G63" s="11">
        <f t="shared" si="32"/>
        <v>3.513748338955331E-2</v>
      </c>
      <c r="H63" s="12">
        <f t="shared" si="33"/>
        <v>7.0274966779106621E-2</v>
      </c>
      <c r="I63" s="12">
        <f t="shared" si="34"/>
        <v>0.10541245016865994</v>
      </c>
      <c r="J63" s="12">
        <f t="shared" si="35"/>
        <v>0.14054993355821324</v>
      </c>
      <c r="K63" s="12">
        <f t="shared" si="36"/>
        <v>0.17568741694776654</v>
      </c>
      <c r="L63" s="12">
        <f t="shared" si="37"/>
        <v>0.21082490033731988</v>
      </c>
    </row>
    <row r="64" spans="1:12" s="6" customFormat="1">
      <c r="A64" s="48">
        <v>10</v>
      </c>
      <c r="B64" s="14" t="s">
        <v>36</v>
      </c>
      <c r="C64" s="15">
        <f t="shared" si="29"/>
        <v>600</v>
      </c>
      <c r="D64" s="16">
        <f t="shared" si="30"/>
        <v>27.598896044158231</v>
      </c>
      <c r="E64" s="9">
        <f t="shared" si="9"/>
        <v>1.9165900030665439E-2</v>
      </c>
      <c r="F64" s="18">
        <f t="shared" si="31"/>
        <v>0.38331800061330878</v>
      </c>
      <c r="G64" s="59">
        <f t="shared" si="32"/>
        <v>3.194316671777573E-2</v>
      </c>
      <c r="H64" s="20">
        <f t="shared" si="33"/>
        <v>6.3886333435551459E-2</v>
      </c>
      <c r="I64" s="20">
        <f t="shared" si="34"/>
        <v>9.5829500153327196E-2</v>
      </c>
      <c r="J64" s="20">
        <f t="shared" si="35"/>
        <v>0.12777266687110292</v>
      </c>
      <c r="K64" s="20">
        <f t="shared" si="36"/>
        <v>0.15971583358887864</v>
      </c>
      <c r="L64" s="20">
        <f t="shared" si="37"/>
        <v>0.19165900030665439</v>
      </c>
    </row>
    <row r="65" spans="1:12" s="6" customFormat="1">
      <c r="A65" s="48">
        <v>9</v>
      </c>
      <c r="B65" s="13" t="s">
        <v>36</v>
      </c>
      <c r="C65" s="7">
        <f t="shared" ref="C65" si="38">A65*60</f>
        <v>540</v>
      </c>
      <c r="D65" s="8">
        <f t="shared" ref="D65" si="39">C65/4.348/5</f>
        <v>24.839006439742413</v>
      </c>
      <c r="E65" s="9">
        <f t="shared" ref="E65" si="40">(D65/24)/60</f>
        <v>1.7249310027598896E-2</v>
      </c>
      <c r="F65" s="10">
        <f t="shared" ref="F65" si="41">G65*12</f>
        <v>0.34498620055197793</v>
      </c>
      <c r="G65" s="11">
        <f t="shared" ref="G65" si="42">E65*20/12</f>
        <v>2.874885004599816E-2</v>
      </c>
      <c r="H65" s="12">
        <f t="shared" ref="H65" si="43">G65*2</f>
        <v>5.7497700091996319E-2</v>
      </c>
      <c r="I65" s="12">
        <f t="shared" ref="I65" si="44">G65*3</f>
        <v>8.6246550137994482E-2</v>
      </c>
      <c r="J65" s="12">
        <f t="shared" ref="J65" si="45">G65*4</f>
        <v>0.11499540018399264</v>
      </c>
      <c r="K65" s="12">
        <f t="shared" ref="K65" si="46">G65*5</f>
        <v>0.14374425022999079</v>
      </c>
      <c r="L65" s="12">
        <f t="shared" ref="L65" si="47">G65*6</f>
        <v>0.17249310027598896</v>
      </c>
    </row>
    <row r="66" spans="1:12" s="5" customFormat="1">
      <c r="A66" s="47">
        <v>8</v>
      </c>
      <c r="B66" s="13" t="s">
        <v>36</v>
      </c>
      <c r="C66" s="7">
        <f t="shared" si="29"/>
        <v>480</v>
      </c>
      <c r="D66" s="8">
        <f t="shared" si="30"/>
        <v>22.079116835326587</v>
      </c>
      <c r="E66" s="9">
        <f t="shared" si="9"/>
        <v>1.5332720024532351E-2</v>
      </c>
      <c r="F66" s="10">
        <f t="shared" si="31"/>
        <v>0.30665440049064702</v>
      </c>
      <c r="G66" s="11">
        <f t="shared" si="32"/>
        <v>2.5554533374220586E-2</v>
      </c>
      <c r="H66" s="12">
        <f t="shared" si="33"/>
        <v>5.1109066748441172E-2</v>
      </c>
      <c r="I66" s="12">
        <f t="shared" si="34"/>
        <v>7.6663600122661754E-2</v>
      </c>
      <c r="J66" s="12">
        <f t="shared" si="35"/>
        <v>0.10221813349688234</v>
      </c>
      <c r="K66" s="12">
        <f t="shared" si="36"/>
        <v>0.12777266687110292</v>
      </c>
      <c r="L66" s="12">
        <f t="shared" si="37"/>
        <v>0.15332720024532351</v>
      </c>
    </row>
    <row r="67" spans="1:12" s="5" customFormat="1">
      <c r="A67" s="47">
        <v>7</v>
      </c>
      <c r="B67" s="7" t="s">
        <v>36</v>
      </c>
      <c r="C67" s="7">
        <f t="shared" si="29"/>
        <v>420</v>
      </c>
      <c r="D67" s="8">
        <f t="shared" si="30"/>
        <v>19.319227230910762</v>
      </c>
      <c r="E67" s="9">
        <f t="shared" si="9"/>
        <v>1.3416130021465807E-2</v>
      </c>
      <c r="F67" s="10">
        <f t="shared" si="31"/>
        <v>0.2683226004293161</v>
      </c>
      <c r="G67" s="11">
        <f t="shared" si="32"/>
        <v>2.2360216702443009E-2</v>
      </c>
      <c r="H67" s="12">
        <f t="shared" si="33"/>
        <v>4.4720433404886017E-2</v>
      </c>
      <c r="I67" s="12">
        <f t="shared" si="34"/>
        <v>6.7080650107329026E-2</v>
      </c>
      <c r="J67" s="12">
        <f t="shared" si="35"/>
        <v>8.9440866809772035E-2</v>
      </c>
      <c r="K67" s="12">
        <f t="shared" si="36"/>
        <v>0.11180108351221504</v>
      </c>
      <c r="L67" s="12">
        <f t="shared" si="37"/>
        <v>0.13416130021465805</v>
      </c>
    </row>
    <row r="68" spans="1:12" s="5" customFormat="1">
      <c r="A68" s="47">
        <v>6</v>
      </c>
      <c r="B68" s="7" t="s">
        <v>36</v>
      </c>
      <c r="C68" s="7">
        <f t="shared" si="29"/>
        <v>360</v>
      </c>
      <c r="D68" s="8">
        <f t="shared" si="30"/>
        <v>16.559337626494941</v>
      </c>
      <c r="E68" s="9">
        <f t="shared" si="9"/>
        <v>1.1499540018399264E-2</v>
      </c>
      <c r="F68" s="10">
        <f t="shared" si="31"/>
        <v>0.22999080036798525</v>
      </c>
      <c r="G68" s="11">
        <f t="shared" si="32"/>
        <v>1.9165900030665439E-2</v>
      </c>
      <c r="H68" s="12">
        <f t="shared" si="33"/>
        <v>3.8331800061330877E-2</v>
      </c>
      <c r="I68" s="12">
        <f t="shared" si="34"/>
        <v>5.7497700091996312E-2</v>
      </c>
      <c r="J68" s="12">
        <f t="shared" si="35"/>
        <v>7.6663600122661754E-2</v>
      </c>
      <c r="K68" s="12">
        <f t="shared" si="36"/>
        <v>9.5829500153327196E-2</v>
      </c>
      <c r="L68" s="12">
        <f t="shared" si="37"/>
        <v>0.11499540018399262</v>
      </c>
    </row>
    <row r="69" spans="1:12" s="5" customFormat="1">
      <c r="A69" s="46">
        <v>5</v>
      </c>
      <c r="B69" s="7" t="s">
        <v>36</v>
      </c>
      <c r="C69" s="7">
        <f t="shared" si="29"/>
        <v>300</v>
      </c>
      <c r="D69" s="8">
        <f>C69/4.348/5</f>
        <v>13.799448022079115</v>
      </c>
      <c r="E69" s="9">
        <f>(D69/24)/60</f>
        <v>9.5829500153327193E-3</v>
      </c>
      <c r="F69" s="10">
        <f>G69*12</f>
        <v>0.19165900030665439</v>
      </c>
      <c r="G69" s="11">
        <f>E69*20/12</f>
        <v>1.5971583358887865E-2</v>
      </c>
      <c r="H69" s="12">
        <f>G69*2</f>
        <v>3.194316671777573E-2</v>
      </c>
      <c r="I69" s="12">
        <f>G69*3</f>
        <v>4.7914750076663598E-2</v>
      </c>
      <c r="J69" s="12">
        <f>G69*4</f>
        <v>6.3886333435551459E-2</v>
      </c>
      <c r="K69" s="12">
        <f>G69*5</f>
        <v>7.9857916794439321E-2</v>
      </c>
      <c r="L69" s="12">
        <f>G69*6</f>
        <v>9.5829500153327196E-2</v>
      </c>
    </row>
    <row r="70" spans="1:12" s="5" customFormat="1">
      <c r="A70" s="50">
        <v>4</v>
      </c>
      <c r="B70" s="51"/>
      <c r="C70" s="51">
        <f t="shared" si="29"/>
        <v>240</v>
      </c>
      <c r="D70" s="52">
        <f>C70/4.348/5</f>
        <v>11.039558417663294</v>
      </c>
      <c r="E70" s="53">
        <f>(D70/24)/60</f>
        <v>7.6663600122661756E-3</v>
      </c>
      <c r="F70" s="54">
        <f>G70*12</f>
        <v>0.15332720024532351</v>
      </c>
      <c r="G70" s="55">
        <f>E70*20/12</f>
        <v>1.2777266687110293E-2</v>
      </c>
      <c r="H70" s="56">
        <f>G70*2</f>
        <v>2.5554533374220586E-2</v>
      </c>
      <c r="I70" s="56">
        <f>G70*3</f>
        <v>3.8331800061330877E-2</v>
      </c>
      <c r="J70" s="56">
        <f>G70*4</f>
        <v>5.1109066748441172E-2</v>
      </c>
      <c r="K70" s="56">
        <f>G70*5</f>
        <v>6.3886333435551459E-2</v>
      </c>
      <c r="L70" s="56">
        <f>G70*6</f>
        <v>7.6663600122661754E-2</v>
      </c>
    </row>
    <row r="71" spans="1:12" s="5" customFormat="1">
      <c r="A71" s="50">
        <v>3</v>
      </c>
      <c r="B71" s="51"/>
      <c r="C71" s="51">
        <f t="shared" si="29"/>
        <v>180</v>
      </c>
      <c r="D71" s="52">
        <f>C71/4.348/5</f>
        <v>8.2796688132474703</v>
      </c>
      <c r="E71" s="53">
        <f>(D71/24)/60</f>
        <v>5.7497700091996319E-3</v>
      </c>
      <c r="F71" s="54">
        <f>G71*12</f>
        <v>0.11499540018399262</v>
      </c>
      <c r="G71" s="55">
        <f>E71*20/12</f>
        <v>9.5829500153327193E-3</v>
      </c>
      <c r="H71" s="56">
        <f>G71*2</f>
        <v>1.9165900030665439E-2</v>
      </c>
      <c r="I71" s="56">
        <f>G71*3</f>
        <v>2.8748850045998156E-2</v>
      </c>
      <c r="J71" s="56">
        <f>G71*4</f>
        <v>3.8331800061330877E-2</v>
      </c>
      <c r="K71" s="56">
        <f>G71*5</f>
        <v>4.7914750076663598E-2</v>
      </c>
      <c r="L71" s="56">
        <f>G71*6</f>
        <v>5.7497700091996312E-2</v>
      </c>
    </row>
    <row r="72" spans="1:12" s="5" customFormat="1">
      <c r="A72" s="50">
        <v>2</v>
      </c>
      <c r="B72" s="51"/>
      <c r="C72" s="51">
        <f t="shared" si="29"/>
        <v>120</v>
      </c>
      <c r="D72" s="52">
        <f>C72/4.348/5</f>
        <v>5.5197792088316469</v>
      </c>
      <c r="E72" s="53">
        <f>(D72/24)/60</f>
        <v>3.8331800061330878E-3</v>
      </c>
      <c r="F72" s="54">
        <f>G72*12</f>
        <v>7.6663600122661754E-2</v>
      </c>
      <c r="G72" s="55">
        <f>E72*20/12</f>
        <v>6.3886333435551465E-3</v>
      </c>
      <c r="H72" s="56">
        <f>G72*2</f>
        <v>1.2777266687110293E-2</v>
      </c>
      <c r="I72" s="56">
        <f>G72*3</f>
        <v>1.9165900030665439E-2</v>
      </c>
      <c r="J72" s="56">
        <f>G72*4</f>
        <v>2.5554533374220586E-2</v>
      </c>
      <c r="K72" s="56">
        <f>G72*5</f>
        <v>3.194316671777573E-2</v>
      </c>
      <c r="L72" s="56">
        <f>G72*6</f>
        <v>3.8331800061330877E-2</v>
      </c>
    </row>
    <row r="73" spans="1:12" s="5" customFormat="1">
      <c r="A73" s="50">
        <v>1</v>
      </c>
      <c r="B73" s="51"/>
      <c r="C73" s="51">
        <f t="shared" si="29"/>
        <v>60</v>
      </c>
      <c r="D73" s="52">
        <f>C73/4.348/5</f>
        <v>2.7598896044158234</v>
      </c>
      <c r="E73" s="53">
        <f>(D73/24)/60</f>
        <v>1.9165900030665439E-3</v>
      </c>
      <c r="F73" s="54">
        <f>G73*12</f>
        <v>3.8331800061330877E-2</v>
      </c>
      <c r="G73" s="55">
        <f>E73*20/12</f>
        <v>3.1943166717775732E-3</v>
      </c>
      <c r="H73" s="56">
        <f>G73*2</f>
        <v>6.3886333435551465E-3</v>
      </c>
      <c r="I73" s="56">
        <f>G73*3</f>
        <v>9.5829500153327193E-3</v>
      </c>
      <c r="J73" s="56">
        <f>G73*4</f>
        <v>1.2777266687110293E-2</v>
      </c>
      <c r="K73" s="56">
        <f>G73*5</f>
        <v>1.5971583358887865E-2</v>
      </c>
      <c r="L73" s="56">
        <f>G73*6</f>
        <v>1.9165900030665439E-2</v>
      </c>
    </row>
    <row r="74" spans="1:12" s="5" customFormat="1">
      <c r="A74" s="50"/>
      <c r="B74" s="51"/>
      <c r="C74" s="51"/>
      <c r="D74" s="52"/>
      <c r="E74" s="53"/>
      <c r="F74" s="54"/>
      <c r="G74" s="55"/>
      <c r="H74" s="56"/>
      <c r="I74" s="56"/>
      <c r="J74" s="56"/>
      <c r="K74" s="56"/>
      <c r="L74" s="56"/>
    </row>
    <row r="77" spans="1:12">
      <c r="A77" t="s">
        <v>37</v>
      </c>
      <c r="B77" t="s">
        <v>43</v>
      </c>
    </row>
    <row r="78" spans="1:12">
      <c r="A78" t="s">
        <v>44</v>
      </c>
      <c r="B78" t="s">
        <v>45</v>
      </c>
    </row>
    <row r="79" spans="1:12">
      <c r="A79" t="s">
        <v>46</v>
      </c>
      <c r="B79" t="s">
        <v>47</v>
      </c>
    </row>
  </sheetData>
  <sheetProtection password="9D73" sheet="1" objects="1" scenarios="1"/>
  <mergeCells count="5">
    <mergeCell ref="G4:L4"/>
    <mergeCell ref="F1:L3"/>
    <mergeCell ref="C1:C5"/>
    <mergeCell ref="D1:D5"/>
    <mergeCell ref="E1:E5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topLeftCell="A4" workbookViewId="0">
      <selection activeCell="C3" sqref="C3"/>
    </sheetView>
  </sheetViews>
  <sheetFormatPr baseColWidth="10" defaultRowHeight="15"/>
  <cols>
    <col min="2" max="2" width="17" customWidth="1"/>
  </cols>
  <sheetData>
    <row r="1" spans="1:11">
      <c r="A1" t="s">
        <v>67</v>
      </c>
      <c r="B1" t="s">
        <v>68</v>
      </c>
    </row>
    <row r="2" spans="1:11">
      <c r="A2" s="22">
        <v>43101</v>
      </c>
      <c r="B2" s="23">
        <f>DATEVALUE(TEXT(A2,"TT.MM.JJJJ"))</f>
        <v>43101</v>
      </c>
      <c r="C2" s="60" t="e">
        <f>IF(AND(OR(Arbeitszeit!H8=B2,Arbeitszeit!H8=B4,Arbeitszeit!H8=B6,Arbeitszeit!H8=B8,Arbeitszeit!H8=B10,Arbeitszeit!H8=B12,Arbeitszeit!H8=B14,Arbeitszeit!H8=B16,Arbeitszeit!H8=B18,Arbeitszeit!H8=B20,Arbeitszeit!H8=B22,Arbeitszeit!H8=B24,Arbeitszeit!H8=B26,Arbeitszeit!H8=B28,Arbeitszeit!H8=B30,Arbeitszeit!H8=B32,Arbeitszeit!H8=B34,Arbeitszeit!H8=B36,Arbeitszeit!H8=B38,Arbeitszeit!H8=B40,Arbeitszeit!H8=B42,Arbeitszeit!H8=B44,Arbeitszeit!H8=B46,Arbeitszeit!H8=B48,Arbeitszeit!H8=B50,Arbeitszeit!H8=B52,Arbeitszeit!H8=B54,Arbeitszeit!H8=B56,Arbeitszeit!H8=B58,Arbeitszeit!H8=B60,Arbeitszeit!H8=B62,Arbeitszeit!H8=B64,Arbeitszeit!H8=B66,Arbeitszeit!H8=B68,Arbeitszeit!H8=B70,Arbeitszeit!H8=B72,Arbeitszeit!H8=B74,Arbeitszeit!H8=B76,Arbeitszeit!H8=B78,Arbeitszeit!H8=B80,Arbeitszeit!H8=B82,Arbeitszeit!H8=B84,Arbeitszeit!H8=B86,Arbeitszeit!H8=B88,Arbeitszeit!H8=B90,Arbeitszeit!H8=B92,Arbeitszeit!H8=B94,Arbeitszeit!H8=B96),(OR(Arbeitszeit!H9=B3,Arbeitszeit!H9=B5,Arbeitszeit!H9=B7,Arbeitszeit!H9=B9,Arbeitszeit!H9=B11,Arbeitszeit!H9=B13,Arbeitszeit!H9=B15,Arbeitszeit!H9=B17,Arbeitszeit!H9=B19,Arbeitszeit!H9=B21,Arbeitszeit!H9=B23,Arbeitszeit!H9=B25,Arbeitszeit!H9=B27,Arbeitszeit!H9=B29,Arbeitszeit!H9=B31,Arbeitszeit!H9=B33,Arbeitszeit!H9=B35,Arbeitszeit!H9=B37,Arbeitszeit!H9=B39,Arbeitszeit!H9=B41,Arbeitszeit!H9=B43,Arbeitszeit!H9=B45,Arbeitszeit!H9=B47,Arbeitszeit!H9=B49,Arbeitszeit!H9=B51,Arbeitszeit!H9=B53,Arbeitszeit!H9=B55,Arbeitszeit!H9=B57,Arbeitszeit!H9=B59,Arbeitszeit!H9=B61,Arbeitszeit!H9=B63,Arbeitszeit!H9=B65,Arbeitszeit!H9=B67,Arbeitszeit!H9=B69,Arbeitszeit!H9=B71,Arbeitszeit!H9=B73,Arbeitszeit!H9=B75,Arbeitszeit!H9=B77,Arbeitszeit!H9=B79,Arbeitszeit!H9=B81,Arbeitszeit!H9=B83,Arbeitszeit!H9=B85,Arbeitszeit!H9=B87,Arbeitszeit!H9=B89,Arbeitszeit!H9=B91,Arbeitszeit!H9=B93,Arbeitszeit!H9=B95,Arbeitszeit!H9=B97))),(Arbeitszeit!AA9-Arbeitszeit!AA8)+1,Arbeitszeit!AA9-Arbeitszeit!AA8)</f>
        <v>#VALUE!</v>
      </c>
    </row>
    <row r="3" spans="1:11">
      <c r="A3" s="22">
        <v>43131</v>
      </c>
      <c r="B3" s="23">
        <f t="shared" ref="B3:B49" si="0">DATEVALUE(TEXT(A3,"TT.MM.JJJJ"))</f>
        <v>43131</v>
      </c>
      <c r="C3" s="57" t="e">
        <f>IF(Arbeitszeit!W9&lt;Arbeitszeit!W8-1,Arbeitszeit!AD8,Tabelle2!C2)</f>
        <v>#VALUE!</v>
      </c>
    </row>
    <row r="4" spans="1:11">
      <c r="A4" s="22">
        <v>43132</v>
      </c>
      <c r="B4" s="23">
        <f t="shared" si="0"/>
        <v>43132</v>
      </c>
    </row>
    <row r="5" spans="1:11">
      <c r="A5" s="22">
        <v>43159</v>
      </c>
      <c r="B5" s="23">
        <f t="shared" si="0"/>
        <v>43159</v>
      </c>
    </row>
    <row r="6" spans="1:11">
      <c r="A6" s="22">
        <v>43160</v>
      </c>
      <c r="B6" s="23">
        <f t="shared" si="0"/>
        <v>43160</v>
      </c>
    </row>
    <row r="7" spans="1:11">
      <c r="A7" s="22">
        <v>43190</v>
      </c>
      <c r="B7" s="23">
        <f t="shared" si="0"/>
        <v>43190</v>
      </c>
    </row>
    <row r="8" spans="1:11">
      <c r="A8" s="22">
        <v>43191</v>
      </c>
      <c r="B8" s="23">
        <f t="shared" si="0"/>
        <v>43191</v>
      </c>
    </row>
    <row r="9" spans="1:11">
      <c r="A9" s="22">
        <v>43220</v>
      </c>
      <c r="B9" s="23">
        <f t="shared" si="0"/>
        <v>43220</v>
      </c>
    </row>
    <row r="10" spans="1:11">
      <c r="A10" s="22">
        <v>43221</v>
      </c>
      <c r="B10" s="23">
        <f t="shared" si="0"/>
        <v>43221</v>
      </c>
    </row>
    <row r="11" spans="1:11">
      <c r="A11" s="22">
        <v>43251</v>
      </c>
      <c r="B11" s="23">
        <f t="shared" si="0"/>
        <v>43251</v>
      </c>
    </row>
    <row r="12" spans="1:11">
      <c r="A12" s="22">
        <v>43252</v>
      </c>
      <c r="B12" s="23">
        <f t="shared" si="0"/>
        <v>43252</v>
      </c>
    </row>
    <row r="13" spans="1:11">
      <c r="A13" s="22">
        <v>43281</v>
      </c>
      <c r="B13" s="23">
        <f t="shared" si="0"/>
        <v>43281</v>
      </c>
      <c r="K13" s="57"/>
    </row>
    <row r="14" spans="1:11">
      <c r="A14" s="22">
        <v>43282</v>
      </c>
      <c r="B14" s="23">
        <f t="shared" si="0"/>
        <v>43282</v>
      </c>
    </row>
    <row r="15" spans="1:11">
      <c r="A15" s="22">
        <v>43312</v>
      </c>
      <c r="B15" s="23">
        <f t="shared" si="0"/>
        <v>43312</v>
      </c>
    </row>
    <row r="16" spans="1:11">
      <c r="A16" s="22">
        <v>43313</v>
      </c>
      <c r="B16" s="23">
        <f t="shared" si="0"/>
        <v>43313</v>
      </c>
    </row>
    <row r="17" spans="1:4">
      <c r="A17" s="22">
        <v>43343</v>
      </c>
      <c r="B17" s="23">
        <f t="shared" si="0"/>
        <v>43343</v>
      </c>
    </row>
    <row r="18" spans="1:4">
      <c r="A18" s="22">
        <v>43344</v>
      </c>
      <c r="B18" s="23">
        <f t="shared" si="0"/>
        <v>43344</v>
      </c>
    </row>
    <row r="19" spans="1:4">
      <c r="A19" s="22">
        <v>43373</v>
      </c>
      <c r="B19" s="23">
        <f t="shared" si="0"/>
        <v>43373</v>
      </c>
    </row>
    <row r="20" spans="1:4">
      <c r="A20" s="22">
        <v>43374</v>
      </c>
      <c r="B20" s="23">
        <f t="shared" si="0"/>
        <v>43374</v>
      </c>
    </row>
    <row r="21" spans="1:4">
      <c r="A21" s="22">
        <v>43404</v>
      </c>
      <c r="B21" s="23">
        <f t="shared" si="0"/>
        <v>43404</v>
      </c>
    </row>
    <row r="22" spans="1:4">
      <c r="A22" s="22">
        <v>43405</v>
      </c>
      <c r="B22" s="23">
        <f t="shared" si="0"/>
        <v>43405</v>
      </c>
    </row>
    <row r="23" spans="1:4">
      <c r="A23" s="22">
        <v>43434</v>
      </c>
      <c r="B23" s="23">
        <f t="shared" si="0"/>
        <v>43434</v>
      </c>
    </row>
    <row r="24" spans="1:4">
      <c r="A24" s="22">
        <v>43435</v>
      </c>
      <c r="B24" s="23">
        <f t="shared" si="0"/>
        <v>43435</v>
      </c>
      <c r="D24" s="57"/>
    </row>
    <row r="25" spans="1:4">
      <c r="A25" s="22">
        <v>43465</v>
      </c>
      <c r="B25" s="43">
        <f t="shared" si="0"/>
        <v>43465</v>
      </c>
    </row>
    <row r="26" spans="1:4">
      <c r="A26" s="22">
        <v>43466</v>
      </c>
      <c r="B26" s="23">
        <f t="shared" si="0"/>
        <v>43466</v>
      </c>
    </row>
    <row r="27" spans="1:4">
      <c r="A27" s="22">
        <v>43496</v>
      </c>
      <c r="B27" s="23">
        <f t="shared" si="0"/>
        <v>43496</v>
      </c>
    </row>
    <row r="28" spans="1:4">
      <c r="A28" s="22">
        <v>43497</v>
      </c>
      <c r="B28" s="23">
        <f t="shared" si="0"/>
        <v>43497</v>
      </c>
    </row>
    <row r="29" spans="1:4">
      <c r="A29" s="22">
        <v>43524</v>
      </c>
      <c r="B29" s="23">
        <f t="shared" si="0"/>
        <v>43524</v>
      </c>
    </row>
    <row r="30" spans="1:4">
      <c r="A30" s="22">
        <v>43525</v>
      </c>
      <c r="B30" s="23">
        <f t="shared" si="0"/>
        <v>43525</v>
      </c>
    </row>
    <row r="31" spans="1:4">
      <c r="A31" s="22">
        <v>43555</v>
      </c>
      <c r="B31" s="23">
        <f t="shared" si="0"/>
        <v>43555</v>
      </c>
    </row>
    <row r="32" spans="1:4">
      <c r="A32" s="22">
        <v>43556</v>
      </c>
      <c r="B32" s="23">
        <f t="shared" si="0"/>
        <v>43556</v>
      </c>
    </row>
    <row r="33" spans="1:2">
      <c r="A33" s="22">
        <v>43585</v>
      </c>
      <c r="B33" s="23">
        <f t="shared" si="0"/>
        <v>43585</v>
      </c>
    </row>
    <row r="34" spans="1:2">
      <c r="A34" s="22">
        <v>43586</v>
      </c>
      <c r="B34" s="23">
        <f t="shared" si="0"/>
        <v>43586</v>
      </c>
    </row>
    <row r="35" spans="1:2">
      <c r="A35" s="22">
        <v>43616</v>
      </c>
      <c r="B35" s="23">
        <f t="shared" si="0"/>
        <v>43616</v>
      </c>
    </row>
    <row r="36" spans="1:2">
      <c r="A36" s="22">
        <v>43617</v>
      </c>
      <c r="B36" s="23">
        <f t="shared" si="0"/>
        <v>43617</v>
      </c>
    </row>
    <row r="37" spans="1:2">
      <c r="A37" s="22">
        <v>43646</v>
      </c>
      <c r="B37" s="23">
        <f t="shared" si="0"/>
        <v>43646</v>
      </c>
    </row>
    <row r="38" spans="1:2">
      <c r="A38" s="22">
        <v>43647</v>
      </c>
      <c r="B38" s="23">
        <f t="shared" si="0"/>
        <v>43647</v>
      </c>
    </row>
    <row r="39" spans="1:2">
      <c r="A39" s="22">
        <v>43677</v>
      </c>
      <c r="B39" s="23">
        <f t="shared" si="0"/>
        <v>43677</v>
      </c>
    </row>
    <row r="40" spans="1:2">
      <c r="A40" s="22">
        <v>43678</v>
      </c>
      <c r="B40" s="23">
        <f t="shared" si="0"/>
        <v>43678</v>
      </c>
    </row>
    <row r="41" spans="1:2">
      <c r="A41" s="22">
        <v>43708</v>
      </c>
      <c r="B41" s="23">
        <f t="shared" si="0"/>
        <v>43708</v>
      </c>
    </row>
    <row r="42" spans="1:2">
      <c r="A42" s="22">
        <v>43709</v>
      </c>
      <c r="B42" s="23">
        <f t="shared" si="0"/>
        <v>43709</v>
      </c>
    </row>
    <row r="43" spans="1:2">
      <c r="A43" s="22">
        <v>43738</v>
      </c>
      <c r="B43" s="23">
        <f t="shared" si="0"/>
        <v>43738</v>
      </c>
    </row>
    <row r="44" spans="1:2">
      <c r="A44" s="22">
        <v>43739</v>
      </c>
      <c r="B44" s="23">
        <f t="shared" si="0"/>
        <v>43739</v>
      </c>
    </row>
    <row r="45" spans="1:2">
      <c r="A45" s="22">
        <v>43769</v>
      </c>
      <c r="B45" s="23">
        <f t="shared" si="0"/>
        <v>43769</v>
      </c>
    </row>
    <row r="46" spans="1:2">
      <c r="A46" s="22">
        <v>43770</v>
      </c>
      <c r="B46" s="23">
        <f t="shared" si="0"/>
        <v>43770</v>
      </c>
    </row>
    <row r="47" spans="1:2">
      <c r="A47" s="22">
        <v>43799</v>
      </c>
      <c r="B47" s="23">
        <f t="shared" si="0"/>
        <v>43799</v>
      </c>
    </row>
    <row r="48" spans="1:2">
      <c r="A48" s="22">
        <v>43800</v>
      </c>
      <c r="B48" s="23">
        <f t="shared" si="0"/>
        <v>43800</v>
      </c>
    </row>
    <row r="49" spans="1:2">
      <c r="A49" s="42">
        <v>43830</v>
      </c>
      <c r="B49" s="43">
        <f t="shared" si="0"/>
        <v>43830</v>
      </c>
    </row>
    <row r="50" spans="1:2">
      <c r="A50" s="22">
        <v>43831</v>
      </c>
      <c r="B50" s="23">
        <f t="shared" ref="B50:B97" si="1">DATEVALUE(TEXT(A50,"TT.MM.JJJJ"))</f>
        <v>43831</v>
      </c>
    </row>
    <row r="51" spans="1:2">
      <c r="A51" s="22">
        <v>43861</v>
      </c>
      <c r="B51" s="23">
        <f t="shared" si="1"/>
        <v>43861</v>
      </c>
    </row>
    <row r="52" spans="1:2">
      <c r="A52" s="22">
        <v>43862</v>
      </c>
      <c r="B52" s="23">
        <f t="shared" si="1"/>
        <v>43862</v>
      </c>
    </row>
    <row r="53" spans="1:2">
      <c r="A53" s="22">
        <v>43890</v>
      </c>
      <c r="B53" s="23">
        <f t="shared" si="1"/>
        <v>43890</v>
      </c>
    </row>
    <row r="54" spans="1:2">
      <c r="A54" s="22">
        <v>43891</v>
      </c>
      <c r="B54" s="23">
        <f t="shared" si="1"/>
        <v>43891</v>
      </c>
    </row>
    <row r="55" spans="1:2">
      <c r="A55" s="22">
        <v>43921</v>
      </c>
      <c r="B55" s="23">
        <f t="shared" si="1"/>
        <v>43921</v>
      </c>
    </row>
    <row r="56" spans="1:2">
      <c r="A56" s="22">
        <v>43922</v>
      </c>
      <c r="B56" s="23">
        <f t="shared" si="1"/>
        <v>43922</v>
      </c>
    </row>
    <row r="57" spans="1:2">
      <c r="A57" s="22">
        <v>43951</v>
      </c>
      <c r="B57" s="23">
        <f t="shared" si="1"/>
        <v>43951</v>
      </c>
    </row>
    <row r="58" spans="1:2">
      <c r="A58" s="22">
        <v>43952</v>
      </c>
      <c r="B58" s="23">
        <f t="shared" si="1"/>
        <v>43952</v>
      </c>
    </row>
    <row r="59" spans="1:2">
      <c r="A59" s="22">
        <v>43982</v>
      </c>
      <c r="B59" s="23">
        <f t="shared" si="1"/>
        <v>43982</v>
      </c>
    </row>
    <row r="60" spans="1:2">
      <c r="A60" s="22">
        <v>43983</v>
      </c>
      <c r="B60" s="23">
        <f t="shared" si="1"/>
        <v>43983</v>
      </c>
    </row>
    <row r="61" spans="1:2">
      <c r="A61" s="22">
        <v>44012</v>
      </c>
      <c r="B61" s="23">
        <f t="shared" si="1"/>
        <v>44012</v>
      </c>
    </row>
    <row r="62" spans="1:2">
      <c r="A62" s="22">
        <v>44013</v>
      </c>
      <c r="B62" s="23">
        <f t="shared" si="1"/>
        <v>44013</v>
      </c>
    </row>
    <row r="63" spans="1:2">
      <c r="A63" s="22">
        <v>44043</v>
      </c>
      <c r="B63" s="23">
        <f t="shared" si="1"/>
        <v>44043</v>
      </c>
    </row>
    <row r="64" spans="1:2">
      <c r="A64" s="22">
        <v>44044</v>
      </c>
      <c r="B64" s="23">
        <f t="shared" si="1"/>
        <v>44044</v>
      </c>
    </row>
    <row r="65" spans="1:2">
      <c r="A65" s="22">
        <v>44074</v>
      </c>
      <c r="B65" s="23">
        <f t="shared" si="1"/>
        <v>44074</v>
      </c>
    </row>
    <row r="66" spans="1:2">
      <c r="A66" s="22">
        <v>44075</v>
      </c>
      <c r="B66" s="23">
        <f t="shared" si="1"/>
        <v>44075</v>
      </c>
    </row>
    <row r="67" spans="1:2">
      <c r="A67" s="22">
        <v>44104</v>
      </c>
      <c r="B67" s="23">
        <f t="shared" si="1"/>
        <v>44104</v>
      </c>
    </row>
    <row r="68" spans="1:2">
      <c r="A68" s="22">
        <v>44105</v>
      </c>
      <c r="B68" s="23">
        <f t="shared" si="1"/>
        <v>44105</v>
      </c>
    </row>
    <row r="69" spans="1:2">
      <c r="A69" s="22">
        <v>44135</v>
      </c>
      <c r="B69" s="23">
        <f t="shared" si="1"/>
        <v>44135</v>
      </c>
    </row>
    <row r="70" spans="1:2">
      <c r="A70" s="22">
        <v>44136</v>
      </c>
      <c r="B70" s="23">
        <f t="shared" si="1"/>
        <v>44136</v>
      </c>
    </row>
    <row r="71" spans="1:2">
      <c r="A71" s="22">
        <v>44165</v>
      </c>
      <c r="B71" s="23">
        <f t="shared" si="1"/>
        <v>44165</v>
      </c>
    </row>
    <row r="72" spans="1:2">
      <c r="A72" s="22">
        <v>44166</v>
      </c>
      <c r="B72" s="23">
        <f t="shared" si="1"/>
        <v>44166</v>
      </c>
    </row>
    <row r="73" spans="1:2">
      <c r="A73" s="42">
        <v>44196</v>
      </c>
      <c r="B73" s="43">
        <f t="shared" si="1"/>
        <v>44196</v>
      </c>
    </row>
    <row r="74" spans="1:2">
      <c r="A74" s="22">
        <v>44197</v>
      </c>
      <c r="B74" s="23">
        <f t="shared" si="1"/>
        <v>44197</v>
      </c>
    </row>
    <row r="75" spans="1:2">
      <c r="A75" s="22">
        <v>44227</v>
      </c>
      <c r="B75" s="23">
        <f t="shared" si="1"/>
        <v>44227</v>
      </c>
    </row>
    <row r="76" spans="1:2">
      <c r="A76" s="22">
        <v>44228</v>
      </c>
      <c r="B76" s="23">
        <f t="shared" si="1"/>
        <v>44228</v>
      </c>
    </row>
    <row r="77" spans="1:2">
      <c r="A77" s="22">
        <v>44255</v>
      </c>
      <c r="B77" s="23">
        <f t="shared" si="1"/>
        <v>44255</v>
      </c>
    </row>
    <row r="78" spans="1:2">
      <c r="A78" s="22">
        <v>44256</v>
      </c>
      <c r="B78" s="23">
        <f t="shared" si="1"/>
        <v>44256</v>
      </c>
    </row>
    <row r="79" spans="1:2">
      <c r="A79" s="22">
        <v>44286</v>
      </c>
      <c r="B79" s="23">
        <f t="shared" si="1"/>
        <v>44286</v>
      </c>
    </row>
    <row r="80" spans="1:2">
      <c r="A80" s="22">
        <v>44287</v>
      </c>
      <c r="B80" s="23">
        <f t="shared" si="1"/>
        <v>44287</v>
      </c>
    </row>
    <row r="81" spans="1:2">
      <c r="A81" s="22">
        <v>44316</v>
      </c>
      <c r="B81" s="23">
        <f t="shared" si="1"/>
        <v>44316</v>
      </c>
    </row>
    <row r="82" spans="1:2">
      <c r="A82" s="22">
        <v>44317</v>
      </c>
      <c r="B82" s="23">
        <f t="shared" si="1"/>
        <v>44317</v>
      </c>
    </row>
    <row r="83" spans="1:2">
      <c r="A83" s="22">
        <v>44347</v>
      </c>
      <c r="B83" s="23">
        <f t="shared" si="1"/>
        <v>44347</v>
      </c>
    </row>
    <row r="84" spans="1:2">
      <c r="A84" s="22">
        <v>44348</v>
      </c>
      <c r="B84" s="23">
        <f t="shared" si="1"/>
        <v>44348</v>
      </c>
    </row>
    <row r="85" spans="1:2">
      <c r="A85" s="22">
        <v>44377</v>
      </c>
      <c r="B85" s="23">
        <f t="shared" si="1"/>
        <v>44377</v>
      </c>
    </row>
    <row r="86" spans="1:2">
      <c r="A86" s="22">
        <v>44378</v>
      </c>
      <c r="B86" s="23">
        <f t="shared" si="1"/>
        <v>44378</v>
      </c>
    </row>
    <row r="87" spans="1:2">
      <c r="A87" s="22">
        <v>44408</v>
      </c>
      <c r="B87" s="23">
        <f t="shared" si="1"/>
        <v>44408</v>
      </c>
    </row>
    <row r="88" spans="1:2">
      <c r="A88" s="22">
        <v>44409</v>
      </c>
      <c r="B88" s="23">
        <f t="shared" si="1"/>
        <v>44409</v>
      </c>
    </row>
    <row r="89" spans="1:2">
      <c r="A89" s="22">
        <v>44439</v>
      </c>
      <c r="B89" s="23">
        <f t="shared" si="1"/>
        <v>44439</v>
      </c>
    </row>
    <row r="90" spans="1:2">
      <c r="A90" s="22">
        <v>44440</v>
      </c>
      <c r="B90" s="23">
        <f t="shared" si="1"/>
        <v>44440</v>
      </c>
    </row>
    <row r="91" spans="1:2">
      <c r="A91" s="22">
        <v>44469</v>
      </c>
      <c r="B91" s="23">
        <f t="shared" si="1"/>
        <v>44469</v>
      </c>
    </row>
    <row r="92" spans="1:2">
      <c r="A92" s="22">
        <v>44470</v>
      </c>
      <c r="B92" s="23">
        <f t="shared" si="1"/>
        <v>44470</v>
      </c>
    </row>
    <row r="93" spans="1:2">
      <c r="A93" s="22">
        <v>44500</v>
      </c>
      <c r="B93" s="23">
        <f t="shared" si="1"/>
        <v>44500</v>
      </c>
    </row>
    <row r="94" spans="1:2">
      <c r="A94" s="22">
        <v>44501</v>
      </c>
      <c r="B94" s="23">
        <f t="shared" si="1"/>
        <v>44501</v>
      </c>
    </row>
    <row r="95" spans="1:2">
      <c r="A95" s="22">
        <v>44530</v>
      </c>
      <c r="B95" s="23">
        <f t="shared" si="1"/>
        <v>44530</v>
      </c>
    </row>
    <row r="96" spans="1:2">
      <c r="A96" s="22">
        <v>44531</v>
      </c>
      <c r="B96" s="23">
        <f t="shared" si="1"/>
        <v>44531</v>
      </c>
    </row>
    <row r="97" spans="1:2">
      <c r="A97" s="42">
        <v>44561</v>
      </c>
      <c r="B97" s="43">
        <f t="shared" si="1"/>
        <v>44561</v>
      </c>
    </row>
    <row r="98" spans="1:2">
      <c r="A98" s="22"/>
      <c r="B98" s="23"/>
    </row>
    <row r="99" spans="1:2">
      <c r="A99" s="22"/>
      <c r="B99" s="23"/>
    </row>
    <row r="100" spans="1:2">
      <c r="A100" s="22"/>
      <c r="B100" s="23"/>
    </row>
    <row r="101" spans="1:2">
      <c r="A101" s="22"/>
      <c r="B101" s="23"/>
    </row>
    <row r="102" spans="1:2">
      <c r="A102" s="22"/>
      <c r="B102" s="23"/>
    </row>
    <row r="103" spans="1:2">
      <c r="A103" s="22"/>
      <c r="B103" s="23"/>
    </row>
    <row r="104" spans="1:2">
      <c r="A104" s="22"/>
      <c r="B104" s="23"/>
    </row>
    <row r="105" spans="1:2">
      <c r="A105" s="22"/>
      <c r="B105" s="23"/>
    </row>
    <row r="106" spans="1:2">
      <c r="A106" s="22"/>
      <c r="B106" s="23"/>
    </row>
    <row r="107" spans="1:2">
      <c r="A107" s="22"/>
      <c r="B107" s="23"/>
    </row>
    <row r="108" spans="1:2">
      <c r="A108" s="22"/>
      <c r="B108" s="23"/>
    </row>
    <row r="109" spans="1:2">
      <c r="A109" s="22"/>
      <c r="B109" s="23"/>
    </row>
    <row r="110" spans="1:2">
      <c r="A110" s="22"/>
      <c r="B110" s="23"/>
    </row>
    <row r="111" spans="1:2">
      <c r="A111" s="22"/>
      <c r="B111" s="23"/>
    </row>
    <row r="112" spans="1:2">
      <c r="A112" s="22"/>
      <c r="B112" s="23"/>
    </row>
    <row r="113" spans="1:2">
      <c r="A113" s="22"/>
      <c r="B113" s="23"/>
    </row>
    <row r="114" spans="1:2">
      <c r="A114" s="22"/>
      <c r="B114" s="23"/>
    </row>
    <row r="115" spans="1:2">
      <c r="A115" s="22"/>
      <c r="B115" s="23"/>
    </row>
    <row r="116" spans="1:2">
      <c r="A116" s="22"/>
      <c r="B116" s="23"/>
    </row>
    <row r="117" spans="1:2">
      <c r="A117" s="22"/>
      <c r="B117" s="23"/>
    </row>
    <row r="118" spans="1:2">
      <c r="A118" s="22"/>
      <c r="B118" s="23"/>
    </row>
    <row r="119" spans="1:2">
      <c r="A119" s="22"/>
      <c r="B119" s="23"/>
    </row>
    <row r="120" spans="1:2">
      <c r="A120" s="22"/>
      <c r="B120" s="23"/>
    </row>
    <row r="121" spans="1:2">
      <c r="A121" s="22"/>
      <c r="B121" s="23"/>
    </row>
    <row r="122" spans="1:2">
      <c r="A122" s="22"/>
      <c r="B122" s="23"/>
    </row>
    <row r="123" spans="1:2">
      <c r="A123" s="22"/>
      <c r="B123" s="23"/>
    </row>
    <row r="124" spans="1:2">
      <c r="A124" s="22"/>
      <c r="B124" s="23"/>
    </row>
    <row r="125" spans="1:2">
      <c r="A125" s="22"/>
      <c r="B125" s="23"/>
    </row>
    <row r="126" spans="1:2">
      <c r="A126" s="22"/>
      <c r="B126" s="23"/>
    </row>
    <row r="127" spans="1:2">
      <c r="A127" s="22"/>
      <c r="B127" s="23"/>
    </row>
    <row r="128" spans="1:2">
      <c r="A128" s="22"/>
      <c r="B128" s="23"/>
    </row>
    <row r="129" spans="1:2">
      <c r="A129" s="22"/>
      <c r="B129" s="23"/>
    </row>
    <row r="130" spans="1:2">
      <c r="A130" s="22"/>
      <c r="B130" s="23"/>
    </row>
    <row r="131" spans="1:2">
      <c r="A131" s="22"/>
      <c r="B131" s="23"/>
    </row>
    <row r="132" spans="1:2">
      <c r="A132" s="22"/>
      <c r="B132" s="23"/>
    </row>
    <row r="133" spans="1:2">
      <c r="A133" s="22"/>
      <c r="B133" s="23"/>
    </row>
    <row r="134" spans="1:2">
      <c r="A134" s="22"/>
      <c r="B134" s="23"/>
    </row>
    <row r="135" spans="1:2">
      <c r="A135" s="22"/>
      <c r="B135" s="23"/>
    </row>
    <row r="136" spans="1:2">
      <c r="A136" s="22"/>
      <c r="B136" s="23"/>
    </row>
    <row r="137" spans="1:2">
      <c r="A137" s="22"/>
      <c r="B137" s="23"/>
    </row>
    <row r="138" spans="1:2">
      <c r="A138" s="22"/>
      <c r="B138" s="23"/>
    </row>
    <row r="139" spans="1:2">
      <c r="A139" s="22"/>
      <c r="B139" s="23"/>
    </row>
    <row r="140" spans="1:2">
      <c r="A140" s="22"/>
      <c r="B140" s="23"/>
    </row>
    <row r="141" spans="1:2">
      <c r="A141" s="22"/>
      <c r="B141" s="23"/>
    </row>
  </sheetData>
  <sheetProtection algorithmName="SHA-512" hashValue="okElzu9DwrXo4mTQEK+owCX+nZB+Ovr34Y5mNqcPaRlU8kw6P95n80Ue3fpKDenPIcAR4cy+PcUNyBofSUZm3g==" saltValue="EJDAH1ETvoD7oTU/aiUN/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Arbeitszeit</vt:lpstr>
      <vt:lpstr>Tabelle1</vt:lpstr>
      <vt:lpstr>Urlaub</vt:lpstr>
      <vt:lpstr>Tabelle2</vt:lpstr>
      <vt:lpstr>Arbeitszeit!Druckbereich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Heike Bode</dc:creator>
  <cp:lastModifiedBy>Franziska Schöler</cp:lastModifiedBy>
  <cp:lastPrinted>2018-08-07T08:11:10Z</cp:lastPrinted>
  <dcterms:created xsi:type="dcterms:W3CDTF">2015-04-14T06:44:58Z</dcterms:created>
  <dcterms:modified xsi:type="dcterms:W3CDTF">2019-03-19T10:27:56Z</dcterms:modified>
</cp:coreProperties>
</file>